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3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drawings/drawing4.xml" ContentType="application/vnd.openxmlformats-officedocument.drawing+xml"/>
  <Override PartName="/xl/charts/chart5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ravkova\Documents\ZUZANA\moje\.batteries\POX\opendata-Pathak2025\"/>
    </mc:Choice>
  </mc:AlternateContent>
  <xr:revisionPtr revIDLastSave="0" documentId="13_ncr:1_{15A675E7-9D25-4C95-97CD-5C73230D439B}" xr6:coauthVersionLast="36" xr6:coauthVersionMax="36" xr10:uidLastSave="{00000000-0000-0000-0000-000000000000}"/>
  <bookViews>
    <workbookView xWindow="0" yWindow="0" windowWidth="16380" windowHeight="8196" tabRatio="500" activeTab="4" xr2:uid="{00000000-000D-0000-FFFF-FFFF00000000}"/>
  </bookViews>
  <sheets>
    <sheet name="LiTFSI in PC" sheetId="1" r:id="rId1"/>
    <sheet name="LiBOB in PC" sheetId="2" r:id="rId2"/>
    <sheet name="LiBOB in DG" sheetId="3" r:id="rId3"/>
    <sheet name="POX" sheetId="4" r:id="rId4"/>
    <sheet name="POX repeat" sheetId="5" r:id="rId5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9" i="5" l="1"/>
  <c r="B49" i="5"/>
  <c r="C48" i="5"/>
  <c r="B48" i="5"/>
  <c r="C47" i="5"/>
  <c r="B47" i="5"/>
  <c r="C46" i="5"/>
  <c r="B46" i="5"/>
  <c r="C41" i="5"/>
  <c r="B41" i="5"/>
  <c r="C40" i="5"/>
  <c r="B40" i="5"/>
  <c r="C39" i="5"/>
  <c r="B39" i="5"/>
  <c r="C38" i="5"/>
  <c r="B38" i="5"/>
  <c r="C32" i="5"/>
  <c r="B32" i="5"/>
  <c r="C31" i="5"/>
  <c r="B31" i="5"/>
  <c r="C30" i="5"/>
  <c r="B30" i="5"/>
  <c r="C29" i="5"/>
  <c r="B29" i="5"/>
  <c r="C28" i="5"/>
  <c r="B28" i="5"/>
  <c r="C24" i="5"/>
  <c r="B24" i="5"/>
  <c r="C23" i="5"/>
  <c r="B23" i="5"/>
  <c r="C14" i="5"/>
  <c r="B14" i="5"/>
  <c r="C13" i="5"/>
  <c r="B13" i="5"/>
  <c r="C12" i="5"/>
  <c r="B12" i="5"/>
  <c r="C11" i="5"/>
  <c r="B11" i="5"/>
  <c r="C10" i="5"/>
  <c r="B10" i="5"/>
  <c r="C9" i="5"/>
  <c r="B9" i="5"/>
  <c r="C8" i="5"/>
  <c r="B8" i="5"/>
  <c r="C7" i="5"/>
  <c r="B7" i="5"/>
  <c r="C6" i="5"/>
  <c r="B6" i="5"/>
  <c r="C5" i="5"/>
  <c r="B5" i="5"/>
  <c r="C4" i="5"/>
  <c r="B4" i="5"/>
  <c r="C3" i="5"/>
  <c r="B3" i="5"/>
  <c r="C26" i="4"/>
  <c r="B26" i="4"/>
  <c r="C25" i="4"/>
  <c r="B25" i="4"/>
  <c r="C24" i="4"/>
  <c r="B24" i="4"/>
  <c r="AX57" i="3"/>
  <c r="EA45" i="3"/>
  <c r="DZ45" i="3"/>
  <c r="DS45" i="3"/>
  <c r="DR45" i="3"/>
  <c r="DK45" i="3"/>
  <c r="DJ45" i="3"/>
  <c r="DC45" i="3"/>
  <c r="DB45" i="3"/>
  <c r="CU45" i="3"/>
  <c r="CT45" i="3"/>
  <c r="CM45" i="3"/>
  <c r="CL45" i="3"/>
  <c r="CE45" i="3"/>
  <c r="CD45" i="3"/>
  <c r="BW45" i="3"/>
  <c r="BV45" i="3"/>
  <c r="BO45" i="3"/>
  <c r="BN45" i="3"/>
  <c r="BG45" i="3"/>
  <c r="BF45" i="3"/>
  <c r="AY45" i="3"/>
  <c r="AX45" i="3"/>
  <c r="AQ45" i="3"/>
  <c r="AP45" i="3"/>
  <c r="AI45" i="3"/>
  <c r="AH45" i="3"/>
  <c r="AA45" i="3"/>
  <c r="Z45" i="3"/>
  <c r="S45" i="3"/>
  <c r="R45" i="3"/>
  <c r="K45" i="3"/>
  <c r="J45" i="3"/>
  <c r="J44" i="3"/>
  <c r="BU27" i="4" l="1"/>
  <c r="CP28" i="4"/>
  <c r="CI28" i="4"/>
  <c r="CB28" i="4"/>
  <c r="BU28" i="4"/>
  <c r="BN28" i="4"/>
  <c r="BG28" i="4"/>
  <c r="AZ28" i="4"/>
  <c r="AS28" i="4"/>
  <c r="AL28" i="4"/>
  <c r="AE28" i="4"/>
  <c r="X28" i="4"/>
  <c r="Q28" i="4"/>
  <c r="J28" i="4"/>
  <c r="N77" i="4"/>
  <c r="M77" i="4"/>
  <c r="N76" i="4"/>
  <c r="M76" i="4"/>
  <c r="O75" i="4"/>
  <c r="N75" i="4"/>
  <c r="AX21" i="5" l="1"/>
  <c r="BF12" i="5"/>
  <c r="BF11" i="5"/>
  <c r="AP21" i="5"/>
  <c r="AH21" i="5"/>
  <c r="J21" i="5"/>
  <c r="J19" i="5"/>
  <c r="CI21" i="4"/>
  <c r="CB21" i="4"/>
  <c r="BU21" i="4"/>
  <c r="BN21" i="4"/>
  <c r="BG21" i="4"/>
  <c r="X21" i="4"/>
  <c r="Q21" i="4"/>
  <c r="J21" i="4"/>
  <c r="CP27" i="4"/>
  <c r="CP26" i="4"/>
  <c r="AX26" i="5" l="1"/>
  <c r="AP26" i="5"/>
  <c r="AH26" i="5"/>
  <c r="Z26" i="5"/>
  <c r="R26" i="5"/>
  <c r="J26" i="5"/>
  <c r="Z50" i="5"/>
  <c r="CL47" i="2"/>
  <c r="R47" i="2"/>
  <c r="AZ53" i="4"/>
  <c r="AS53" i="4"/>
  <c r="AL53" i="4"/>
  <c r="R50" i="5"/>
  <c r="J50" i="5"/>
  <c r="AP33" i="5" l="1"/>
  <c r="AX33" i="5"/>
  <c r="AH33" i="5"/>
  <c r="AX43" i="5" l="1"/>
  <c r="AP43" i="5"/>
  <c r="AH43" i="5"/>
  <c r="AH42" i="5"/>
  <c r="AX25" i="5"/>
  <c r="AP42" i="5"/>
  <c r="AP25" i="5"/>
  <c r="AP18" i="5"/>
  <c r="AP19" i="5" s="1"/>
  <c r="AP17" i="5"/>
  <c r="AP20" i="5" s="1"/>
  <c r="AP16" i="5"/>
  <c r="AP15" i="5"/>
  <c r="AX42" i="5"/>
  <c r="Z61" i="5"/>
  <c r="R61" i="5"/>
  <c r="J61" i="5"/>
  <c r="Z60" i="5"/>
  <c r="R60" i="5"/>
  <c r="J60" i="5"/>
  <c r="C59" i="5"/>
  <c r="B59" i="5"/>
  <c r="C58" i="5"/>
  <c r="B58" i="5"/>
  <c r="C57" i="5"/>
  <c r="B57" i="5"/>
  <c r="AH25" i="5"/>
  <c r="Z25" i="5"/>
  <c r="R25" i="5"/>
  <c r="J25" i="5"/>
  <c r="Z20" i="5"/>
  <c r="R20" i="5"/>
  <c r="R19" i="5"/>
  <c r="AX18" i="5"/>
  <c r="AH18" i="5"/>
  <c r="AH19" i="5" s="1"/>
  <c r="Z18" i="5"/>
  <c r="R18" i="5"/>
  <c r="J18" i="5"/>
  <c r="AX17" i="5"/>
  <c r="AX19" i="5" s="1"/>
  <c r="AH17" i="5"/>
  <c r="Z17" i="5"/>
  <c r="Z19" i="5" s="1"/>
  <c r="R17" i="5"/>
  <c r="J17" i="5"/>
  <c r="J20" i="5" s="1"/>
  <c r="AX16" i="5"/>
  <c r="AX20" i="5" s="1"/>
  <c r="AH16" i="5"/>
  <c r="AH20" i="5" s="1"/>
  <c r="Z16" i="5"/>
  <c r="R16" i="5"/>
  <c r="J16" i="5"/>
  <c r="AX15" i="5"/>
  <c r="AH15" i="5"/>
  <c r="Z15" i="5"/>
  <c r="R15" i="5"/>
  <c r="J15" i="5"/>
  <c r="I72" i="4"/>
  <c r="H72" i="4"/>
  <c r="G71" i="4"/>
  <c r="H70" i="4"/>
  <c r="G70" i="4"/>
  <c r="J69" i="4"/>
  <c r="G69" i="4"/>
  <c r="O68" i="4"/>
  <c r="H68" i="4"/>
  <c r="G68" i="4"/>
  <c r="AS64" i="4"/>
  <c r="AE64" i="4"/>
  <c r="X64" i="4"/>
  <c r="Q64" i="4"/>
  <c r="J64" i="4"/>
  <c r="AL64" i="4" s="1"/>
  <c r="CP63" i="4"/>
  <c r="AZ63" i="4"/>
  <c r="AS63" i="4"/>
  <c r="AL63" i="4"/>
  <c r="AE63" i="4"/>
  <c r="X63" i="4"/>
  <c r="Q63" i="4"/>
  <c r="J63" i="4"/>
  <c r="C62" i="4"/>
  <c r="B62" i="4"/>
  <c r="C61" i="4"/>
  <c r="B61" i="4"/>
  <c r="C60" i="4"/>
  <c r="B60" i="4"/>
  <c r="J71" i="4"/>
  <c r="J72" i="4"/>
  <c r="AE56" i="4"/>
  <c r="J70" i="4" s="1"/>
  <c r="X56" i="4"/>
  <c r="Q56" i="4"/>
  <c r="J68" i="4" s="1"/>
  <c r="I38" i="1" s="1"/>
  <c r="V30" i="1" s="1"/>
  <c r="I71" i="4"/>
  <c r="AE55" i="4"/>
  <c r="I70" i="4" s="1"/>
  <c r="X55" i="4"/>
  <c r="I69" i="4" s="1"/>
  <c r="Q55" i="4"/>
  <c r="I68" i="4" s="1"/>
  <c r="H73" i="4"/>
  <c r="G43" i="1" s="1"/>
  <c r="H71" i="4"/>
  <c r="AE54" i="4"/>
  <c r="X54" i="4"/>
  <c r="H69" i="4" s="1"/>
  <c r="G39" i="1" s="1"/>
  <c r="Q54" i="4"/>
  <c r="G72" i="4"/>
  <c r="F42" i="1" s="1"/>
  <c r="AE53" i="4"/>
  <c r="X53" i="4"/>
  <c r="Q53" i="4"/>
  <c r="C52" i="4"/>
  <c r="B52" i="4"/>
  <c r="C51" i="4"/>
  <c r="B51" i="4"/>
  <c r="C50" i="4"/>
  <c r="B50" i="4"/>
  <c r="C49" i="4"/>
  <c r="B49" i="4"/>
  <c r="C48" i="4"/>
  <c r="B48" i="4"/>
  <c r="C47" i="4"/>
  <c r="B47" i="4"/>
  <c r="C43" i="4"/>
  <c r="B43" i="4"/>
  <c r="C42" i="4"/>
  <c r="B42" i="4"/>
  <c r="C41" i="4"/>
  <c r="B41" i="4"/>
  <c r="C40" i="4"/>
  <c r="B40" i="4"/>
  <c r="B36" i="4"/>
  <c r="C35" i="4"/>
  <c r="B35" i="4"/>
  <c r="C34" i="4"/>
  <c r="B34" i="4"/>
  <c r="C33" i="4"/>
  <c r="B33" i="4"/>
  <c r="C32" i="4"/>
  <c r="B32" i="4"/>
  <c r="B31" i="4"/>
  <c r="C30" i="4"/>
  <c r="B30" i="4"/>
  <c r="S69" i="4"/>
  <c r="R69" i="4"/>
  <c r="Q69" i="4"/>
  <c r="P69" i="4"/>
  <c r="CI27" i="4"/>
  <c r="CB27" i="4"/>
  <c r="BN27" i="4"/>
  <c r="BG27" i="4"/>
  <c r="AZ27" i="4"/>
  <c r="N70" i="4" s="1"/>
  <c r="AS27" i="4"/>
  <c r="N69" i="4" s="1"/>
  <c r="AL27" i="4"/>
  <c r="N68" i="4" s="1"/>
  <c r="AE27" i="4"/>
  <c r="M70" i="4" s="1"/>
  <c r="X27" i="4"/>
  <c r="M69" i="4" s="1"/>
  <c r="Q27" i="4"/>
  <c r="M68" i="4" s="1"/>
  <c r="J27" i="4"/>
  <c r="CB20" i="4"/>
  <c r="CW18" i="4"/>
  <c r="CP18" i="4"/>
  <c r="CI18" i="4"/>
  <c r="CI19" i="4" s="1"/>
  <c r="CB18" i="4"/>
  <c r="BU18" i="4"/>
  <c r="BN18" i="4"/>
  <c r="BG18" i="4"/>
  <c r="AZ18" i="4"/>
  <c r="AS18" i="4"/>
  <c r="AS19" i="4" s="1"/>
  <c r="AL18" i="4"/>
  <c r="AE18" i="4"/>
  <c r="X18" i="4"/>
  <c r="Q18" i="4"/>
  <c r="J18" i="4"/>
  <c r="J19" i="4" s="1"/>
  <c r="CW17" i="4"/>
  <c r="CP17" i="4"/>
  <c r="CI17" i="4"/>
  <c r="CB17" i="4"/>
  <c r="BU17" i="4"/>
  <c r="BN17" i="4"/>
  <c r="BG17" i="4"/>
  <c r="BG19" i="4" s="1"/>
  <c r="AZ17" i="4"/>
  <c r="AS17" i="4"/>
  <c r="AL17" i="4"/>
  <c r="AE17" i="4"/>
  <c r="X17" i="4"/>
  <c r="Q17" i="4"/>
  <c r="Q19" i="4" s="1"/>
  <c r="J17" i="4"/>
  <c r="CW16" i="4"/>
  <c r="CP16" i="4"/>
  <c r="CI16" i="4"/>
  <c r="CB16" i="4"/>
  <c r="BU16" i="4"/>
  <c r="BU20" i="4" s="1"/>
  <c r="BN16" i="4"/>
  <c r="BG16" i="4"/>
  <c r="AZ16" i="4"/>
  <c r="AS16" i="4"/>
  <c r="AL16" i="4"/>
  <c r="AL20" i="4" s="1"/>
  <c r="AE16" i="4"/>
  <c r="AE20" i="4" s="1"/>
  <c r="X16" i="4"/>
  <c r="Q16" i="4"/>
  <c r="J16" i="4"/>
  <c r="J20" i="4" s="1"/>
  <c r="CW15" i="4"/>
  <c r="CP15" i="4"/>
  <c r="CI15" i="4"/>
  <c r="CB15" i="4"/>
  <c r="BU15" i="4"/>
  <c r="BN15" i="4"/>
  <c r="BG15" i="4"/>
  <c r="AZ15" i="4"/>
  <c r="AS15" i="4"/>
  <c r="AL15" i="4"/>
  <c r="AE15" i="4"/>
  <c r="X15" i="4"/>
  <c r="Q15" i="4"/>
  <c r="J15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C5" i="4"/>
  <c r="B5" i="4"/>
  <c r="C4" i="4"/>
  <c r="B4" i="4"/>
  <c r="BR101" i="3"/>
  <c r="BR66" i="3"/>
  <c r="BR65" i="3"/>
  <c r="BR64" i="3"/>
  <c r="BR63" i="3"/>
  <c r="BQ63" i="3"/>
  <c r="BP63" i="3"/>
  <c r="BR62" i="3"/>
  <c r="BR61" i="3"/>
  <c r="BQ61" i="3"/>
  <c r="BP61" i="3"/>
  <c r="BR60" i="3"/>
  <c r="BR59" i="3"/>
  <c r="BQ59" i="3"/>
  <c r="BP59" i="3"/>
  <c r="BR58" i="3"/>
  <c r="BR57" i="3"/>
  <c r="DB52" i="3"/>
  <c r="AH52" i="3"/>
  <c r="C52" i="3"/>
  <c r="B52" i="3"/>
  <c r="C51" i="3"/>
  <c r="B51" i="3"/>
  <c r="C50" i="3"/>
  <c r="B50" i="3"/>
  <c r="DB42" i="3"/>
  <c r="DC42" i="3" s="1"/>
  <c r="B42" i="3"/>
  <c r="B41" i="3"/>
  <c r="C40" i="3"/>
  <c r="B40" i="3"/>
  <c r="CT39" i="3"/>
  <c r="CU39" i="3" s="1"/>
  <c r="C39" i="3"/>
  <c r="B39" i="3"/>
  <c r="J38" i="3"/>
  <c r="C38" i="3"/>
  <c r="B38" i="3"/>
  <c r="C37" i="3"/>
  <c r="B37" i="3"/>
  <c r="CT36" i="3"/>
  <c r="C36" i="3"/>
  <c r="B36" i="3"/>
  <c r="R35" i="3"/>
  <c r="C35" i="3"/>
  <c r="B35" i="3"/>
  <c r="DJ34" i="3"/>
  <c r="BF34" i="3"/>
  <c r="C34" i="3"/>
  <c r="B34" i="3"/>
  <c r="C33" i="3"/>
  <c r="B33" i="3"/>
  <c r="C32" i="3"/>
  <c r="B32" i="3"/>
  <c r="DZ21" i="3"/>
  <c r="DB21" i="3"/>
  <c r="CD21" i="3"/>
  <c r="BF21" i="3"/>
  <c r="AH21" i="3"/>
  <c r="J21" i="3"/>
  <c r="C21" i="3"/>
  <c r="B21" i="3"/>
  <c r="C20" i="3"/>
  <c r="B20" i="3"/>
  <c r="DZ19" i="3"/>
  <c r="CL19" i="3"/>
  <c r="CD19" i="3"/>
  <c r="BF19" i="3"/>
  <c r="AH19" i="3"/>
  <c r="R103" i="3" s="1"/>
  <c r="J19" i="3"/>
  <c r="C19" i="3"/>
  <c r="B19" i="3"/>
  <c r="DZ18" i="3"/>
  <c r="DB18" i="3"/>
  <c r="AH18" i="3"/>
  <c r="J18" i="3"/>
  <c r="C18" i="3"/>
  <c r="B18" i="3"/>
  <c r="DJ17" i="3"/>
  <c r="J108" i="3" s="1"/>
  <c r="CT17" i="3"/>
  <c r="CL17" i="3"/>
  <c r="C17" i="3"/>
  <c r="B17" i="3"/>
  <c r="DZ16" i="3"/>
  <c r="DB16" i="3"/>
  <c r="DC16" i="3" s="1"/>
  <c r="CL16" i="3"/>
  <c r="CM16" i="3" s="1"/>
  <c r="CD16" i="3"/>
  <c r="AX16" i="3"/>
  <c r="AY16" i="3" s="1"/>
  <c r="B16" i="3"/>
  <c r="DZ15" i="3"/>
  <c r="DJ15" i="3"/>
  <c r="CT15" i="3"/>
  <c r="CL15" i="3"/>
  <c r="CD15" i="3"/>
  <c r="BN15" i="3"/>
  <c r="AX15" i="3"/>
  <c r="AP15" i="3"/>
  <c r="AH15" i="3"/>
  <c r="C15" i="3"/>
  <c r="B15" i="3"/>
  <c r="DY12" i="3"/>
  <c r="DQ12" i="3"/>
  <c r="DR7" i="3" s="1"/>
  <c r="DI12" i="3"/>
  <c r="DA12" i="3"/>
  <c r="DB38" i="3" s="1"/>
  <c r="CS12" i="3"/>
  <c r="CK12" i="3"/>
  <c r="CL35" i="3" s="1"/>
  <c r="CM35" i="3" s="1"/>
  <c r="CC12" i="3"/>
  <c r="CD42" i="3" s="1"/>
  <c r="BU12" i="3"/>
  <c r="BV51" i="3" s="1"/>
  <c r="BM12" i="3"/>
  <c r="BE12" i="3"/>
  <c r="BF18" i="3" s="1"/>
  <c r="AW12" i="3"/>
  <c r="AO12" i="3"/>
  <c r="AP35" i="3" s="1"/>
  <c r="AQ35" i="3" s="1"/>
  <c r="AG12" i="3"/>
  <c r="Y12" i="3"/>
  <c r="Z4" i="3" s="1"/>
  <c r="Q12" i="3"/>
  <c r="R33" i="3" s="1"/>
  <c r="S33" i="3" s="1"/>
  <c r="I12" i="3"/>
  <c r="J42" i="3" s="1"/>
  <c r="DZ11" i="3"/>
  <c r="EA11" i="3" s="1"/>
  <c r="DB11" i="3"/>
  <c r="DC11" i="3" s="1"/>
  <c r="CT11" i="3"/>
  <c r="CU11" i="3" s="1"/>
  <c r="CD11" i="3"/>
  <c r="BF11" i="3"/>
  <c r="AX11" i="3"/>
  <c r="AY11" i="3" s="1"/>
  <c r="AH11" i="3"/>
  <c r="AI11" i="3" s="1"/>
  <c r="J11" i="3"/>
  <c r="K11" i="3" s="1"/>
  <c r="C11" i="3"/>
  <c r="B11" i="3"/>
  <c r="EA10" i="3"/>
  <c r="DZ10" i="3"/>
  <c r="DJ10" i="3"/>
  <c r="DK10" i="3" s="1"/>
  <c r="DB10" i="3"/>
  <c r="CT10" i="3"/>
  <c r="CU10" i="3" s="1"/>
  <c r="CL10" i="3"/>
  <c r="CD10" i="3"/>
  <c r="BN10" i="3"/>
  <c r="BF10" i="3"/>
  <c r="AX10" i="3"/>
  <c r="AY10" i="3" s="1"/>
  <c r="AP10" i="3"/>
  <c r="AH10" i="3"/>
  <c r="Z10" i="3"/>
  <c r="K10" i="3"/>
  <c r="J10" i="3"/>
  <c r="C10" i="3"/>
  <c r="B10" i="3"/>
  <c r="DZ9" i="3"/>
  <c r="EA9" i="3" s="1"/>
  <c r="DJ9" i="3"/>
  <c r="DB9" i="3"/>
  <c r="DC9" i="3" s="1"/>
  <c r="CU9" i="3"/>
  <c r="CT9" i="3"/>
  <c r="CL9" i="3"/>
  <c r="CM9" i="3" s="1"/>
  <c r="CD9" i="3"/>
  <c r="BN9" i="3"/>
  <c r="BO9" i="3" s="1"/>
  <c r="BF9" i="3"/>
  <c r="AY9" i="3"/>
  <c r="AX9" i="3"/>
  <c r="AP9" i="3"/>
  <c r="AH9" i="3"/>
  <c r="R9" i="3"/>
  <c r="J9" i="3"/>
  <c r="K9" i="3" s="1"/>
  <c r="C9" i="3"/>
  <c r="B9" i="3"/>
  <c r="DZ8" i="3"/>
  <c r="DR8" i="3"/>
  <c r="DB8" i="3"/>
  <c r="CT8" i="3"/>
  <c r="CU8" i="3" s="1"/>
  <c r="CD8" i="3"/>
  <c r="BV8" i="3"/>
  <c r="BF8" i="3"/>
  <c r="AX8" i="3"/>
  <c r="AY8" i="3" s="1"/>
  <c r="AH8" i="3"/>
  <c r="AI8" i="3" s="1"/>
  <c r="Z8" i="3"/>
  <c r="J8" i="3"/>
  <c r="K8" i="3" s="1"/>
  <c r="C8" i="3"/>
  <c r="B8" i="3"/>
  <c r="DZ7" i="3"/>
  <c r="DJ7" i="3"/>
  <c r="DK7" i="3" s="1"/>
  <c r="DC7" i="3"/>
  <c r="DB7" i="3"/>
  <c r="CT7" i="3"/>
  <c r="CU7" i="3" s="1"/>
  <c r="CL7" i="3"/>
  <c r="CM7" i="3" s="1"/>
  <c r="CD7" i="3"/>
  <c r="BV7" i="3"/>
  <c r="BN7" i="3"/>
  <c r="BF7" i="3"/>
  <c r="AX7" i="3"/>
  <c r="AY7" i="3" s="1"/>
  <c r="AP7" i="3"/>
  <c r="AI7" i="3"/>
  <c r="AH7" i="3"/>
  <c r="R7" i="3"/>
  <c r="K7" i="3"/>
  <c r="J7" i="3"/>
  <c r="C7" i="3"/>
  <c r="B7" i="3"/>
  <c r="DZ6" i="3"/>
  <c r="EA4" i="3" s="1"/>
  <c r="DJ6" i="3"/>
  <c r="DB6" i="3"/>
  <c r="CU6" i="3"/>
  <c r="CT6" i="3"/>
  <c r="BU63" i="3" s="1"/>
  <c r="CL6" i="3"/>
  <c r="CD6" i="3"/>
  <c r="CE7" i="3" s="1"/>
  <c r="BN6" i="3"/>
  <c r="BF6" i="3"/>
  <c r="AY6" i="3"/>
  <c r="AX6" i="3"/>
  <c r="BW60" i="3" s="1"/>
  <c r="AP6" i="3"/>
  <c r="AH6" i="3"/>
  <c r="R6" i="3"/>
  <c r="J6" i="3"/>
  <c r="C6" i="3"/>
  <c r="B6" i="3"/>
  <c r="DZ5" i="3"/>
  <c r="DB5" i="3"/>
  <c r="CT5" i="3"/>
  <c r="CU5" i="3" s="1"/>
  <c r="CD5" i="3"/>
  <c r="BF5" i="3"/>
  <c r="AX5" i="3"/>
  <c r="AY5" i="3" s="1"/>
  <c r="AH5" i="3"/>
  <c r="AI5" i="3" s="1"/>
  <c r="J5" i="3"/>
  <c r="K5" i="3" s="1"/>
  <c r="C5" i="3"/>
  <c r="B5" i="3"/>
  <c r="DZ4" i="3"/>
  <c r="DR4" i="3"/>
  <c r="DJ4" i="3"/>
  <c r="DB4" i="3"/>
  <c r="CT4" i="3"/>
  <c r="CU4" i="3" s="1"/>
  <c r="CL4" i="3"/>
  <c r="CM4" i="3" s="1"/>
  <c r="CE4" i="3"/>
  <c r="CD4" i="3"/>
  <c r="BN4" i="3"/>
  <c r="BO4" i="3" s="1"/>
  <c r="BF4" i="3"/>
  <c r="AX4" i="3"/>
  <c r="AY4" i="3" s="1"/>
  <c r="AP4" i="3"/>
  <c r="AI4" i="3"/>
  <c r="AH4" i="3"/>
  <c r="R4" i="3"/>
  <c r="K4" i="3"/>
  <c r="J4" i="3"/>
  <c r="C4" i="3"/>
  <c r="B4" i="3"/>
  <c r="DZ3" i="3"/>
  <c r="EA3" i="3" s="1"/>
  <c r="DJ3" i="3"/>
  <c r="DK3" i="3" s="1"/>
  <c r="DB3" i="3"/>
  <c r="CU3" i="3"/>
  <c r="CT3" i="3"/>
  <c r="CL3" i="3"/>
  <c r="CM3" i="3" s="1"/>
  <c r="CD3" i="3"/>
  <c r="BN3" i="3"/>
  <c r="BF3" i="3"/>
  <c r="AY3" i="3"/>
  <c r="AX3" i="3"/>
  <c r="AP3" i="3"/>
  <c r="AH3" i="3"/>
  <c r="AI3" i="3" s="1"/>
  <c r="R3" i="3"/>
  <c r="J3" i="3"/>
  <c r="K3" i="3" s="1"/>
  <c r="C3" i="3"/>
  <c r="B3" i="3"/>
  <c r="C74" i="2"/>
  <c r="B74" i="2"/>
  <c r="C73" i="2"/>
  <c r="B73" i="2"/>
  <c r="BN36" i="2"/>
  <c r="BN38" i="2" s="1"/>
  <c r="R36" i="2"/>
  <c r="R38" i="2" s="1"/>
  <c r="AL69" i="2" s="1"/>
  <c r="C36" i="2"/>
  <c r="B36" i="2"/>
  <c r="BV35" i="2"/>
  <c r="BN35" i="2"/>
  <c r="R35" i="2"/>
  <c r="C35" i="2"/>
  <c r="B35" i="2"/>
  <c r="C34" i="2"/>
  <c r="B34" i="2"/>
  <c r="J33" i="2"/>
  <c r="C33" i="2"/>
  <c r="B33" i="2"/>
  <c r="B32" i="2"/>
  <c r="BN25" i="2"/>
  <c r="BA71" i="2" s="1"/>
  <c r="B23" i="2"/>
  <c r="B22" i="2"/>
  <c r="CL21" i="2"/>
  <c r="BA64" i="2" s="1"/>
  <c r="BN21" i="2"/>
  <c r="AX21" i="2"/>
  <c r="AY62" i="2" s="1"/>
  <c r="AP21" i="2"/>
  <c r="AP28" i="2" s="1"/>
  <c r="BZ54" i="2" s="1"/>
  <c r="R21" i="2"/>
  <c r="C21" i="2"/>
  <c r="B21" i="2"/>
  <c r="BV20" i="2"/>
  <c r="AX20" i="2"/>
  <c r="Z20" i="2"/>
  <c r="C20" i="2"/>
  <c r="B20" i="2"/>
  <c r="BN19" i="2"/>
  <c r="BF19" i="2"/>
  <c r="BF25" i="2" s="1"/>
  <c r="R19" i="2"/>
  <c r="R25" i="2" s="1"/>
  <c r="J19" i="2"/>
  <c r="C19" i="2"/>
  <c r="B19" i="2"/>
  <c r="CL18" i="2"/>
  <c r="BV18" i="2"/>
  <c r="BN18" i="2"/>
  <c r="AP18" i="2"/>
  <c r="Z18" i="2"/>
  <c r="R18" i="2"/>
  <c r="C18" i="2"/>
  <c r="B18" i="2"/>
  <c r="BV17" i="2"/>
  <c r="BV24" i="2" s="1"/>
  <c r="AY55" i="2" s="1"/>
  <c r="AX17" i="2"/>
  <c r="AX24" i="2" s="1"/>
  <c r="AY54" i="2" s="1"/>
  <c r="Z17" i="2"/>
  <c r="Z24" i="2" s="1"/>
  <c r="AY53" i="2" s="1"/>
  <c r="C17" i="2"/>
  <c r="B17" i="2"/>
  <c r="CK14" i="2"/>
  <c r="CC14" i="2"/>
  <c r="CD35" i="2" s="1"/>
  <c r="BU14" i="2"/>
  <c r="BV21" i="2" s="1"/>
  <c r="BM14" i="2"/>
  <c r="BN20" i="2" s="1"/>
  <c r="BE14" i="2"/>
  <c r="BF36" i="2" s="1"/>
  <c r="BF38" i="2" s="1"/>
  <c r="AW14" i="2"/>
  <c r="AO14" i="2"/>
  <c r="AG14" i="2"/>
  <c r="AH35" i="2" s="1"/>
  <c r="Y14" i="2"/>
  <c r="Z35" i="2" s="1"/>
  <c r="Q14" i="2"/>
  <c r="R20" i="2" s="1"/>
  <c r="I14" i="2"/>
  <c r="J21" i="2" s="1"/>
  <c r="J28" i="2" s="1"/>
  <c r="C13" i="2"/>
  <c r="B13" i="2"/>
  <c r="C12" i="2"/>
  <c r="B12" i="2"/>
  <c r="C11" i="2"/>
  <c r="B11" i="2"/>
  <c r="C10" i="2"/>
  <c r="B10" i="2"/>
  <c r="C9" i="2"/>
  <c r="B9" i="2"/>
  <c r="C8" i="2"/>
  <c r="B8" i="2"/>
  <c r="C7" i="2"/>
  <c r="B7" i="2"/>
  <c r="C6" i="2"/>
  <c r="B6" i="2"/>
  <c r="C5" i="2"/>
  <c r="B5" i="2"/>
  <c r="C4" i="2"/>
  <c r="B4" i="2"/>
  <c r="C3" i="2"/>
  <c r="B3" i="2"/>
  <c r="I43" i="1"/>
  <c r="H43" i="1"/>
  <c r="F43" i="1"/>
  <c r="E43" i="1"/>
  <c r="I42" i="1"/>
  <c r="X34" i="1" s="1"/>
  <c r="H42" i="1"/>
  <c r="U34" i="1" s="1"/>
  <c r="G42" i="1"/>
  <c r="E42" i="1"/>
  <c r="I41" i="1"/>
  <c r="W33" i="1" s="1"/>
  <c r="H41" i="1"/>
  <c r="G41" i="1"/>
  <c r="F41" i="1"/>
  <c r="E41" i="1"/>
  <c r="I40" i="1"/>
  <c r="V32" i="1" s="1"/>
  <c r="H40" i="1"/>
  <c r="G40" i="1"/>
  <c r="F40" i="1"/>
  <c r="E40" i="1"/>
  <c r="I39" i="1"/>
  <c r="H39" i="1"/>
  <c r="F39" i="1"/>
  <c r="E39" i="1"/>
  <c r="AF38" i="1"/>
  <c r="H38" i="1"/>
  <c r="S30" i="1" s="1"/>
  <c r="G38" i="1"/>
  <c r="F38" i="1"/>
  <c r="E38" i="1"/>
  <c r="I37" i="1"/>
  <c r="V27" i="1" s="1"/>
  <c r="H37" i="1"/>
  <c r="G37" i="1"/>
  <c r="F37" i="1"/>
  <c r="E37" i="1"/>
  <c r="I36" i="1"/>
  <c r="H36" i="1"/>
  <c r="G36" i="1"/>
  <c r="F36" i="1"/>
  <c r="E36" i="1"/>
  <c r="T33" i="1"/>
  <c r="S32" i="1"/>
  <c r="F32" i="1"/>
  <c r="AG31" i="1"/>
  <c r="V31" i="1"/>
  <c r="S31" i="1"/>
  <c r="G31" i="1"/>
  <c r="F31" i="1"/>
  <c r="AL30" i="1"/>
  <c r="AF30" i="1"/>
  <c r="R29" i="1"/>
  <c r="AM28" i="1"/>
  <c r="AH28" i="1"/>
  <c r="AN27" i="1"/>
  <c r="S27" i="1"/>
  <c r="CT23" i="1"/>
  <c r="CQ23" i="1"/>
  <c r="CL23" i="1"/>
  <c r="CI23" i="1"/>
  <c r="H33" i="1" s="1"/>
  <c r="CD23" i="1"/>
  <c r="CA23" i="1"/>
  <c r="G32" i="1" s="1"/>
  <c r="BV23" i="1"/>
  <c r="BS23" i="1"/>
  <c r="BN23" i="1"/>
  <c r="BK23" i="1"/>
  <c r="H32" i="1" s="1"/>
  <c r="BF23" i="1"/>
  <c r="BC23" i="1"/>
  <c r="AX23" i="1"/>
  <c r="AU23" i="1"/>
  <c r="AP23" i="1"/>
  <c r="AM23" i="1"/>
  <c r="H31" i="1" s="1"/>
  <c r="AH23" i="1"/>
  <c r="AE23" i="1"/>
  <c r="G30" i="1" s="1"/>
  <c r="Z23" i="1"/>
  <c r="W23" i="1"/>
  <c r="F30" i="1" s="1"/>
  <c r="R23" i="1"/>
  <c r="O23" i="1"/>
  <c r="H30" i="1" s="1"/>
  <c r="J23" i="1"/>
  <c r="G23" i="1"/>
  <c r="H29" i="1" s="1"/>
  <c r="CL22" i="1"/>
  <c r="CM19" i="1" s="1"/>
  <c r="AH32" i="1" s="1"/>
  <c r="CD22" i="1"/>
  <c r="BV22" i="1"/>
  <c r="BW18" i="1" s="1"/>
  <c r="AF39" i="1" s="1"/>
  <c r="BN22" i="1"/>
  <c r="BO19" i="1" s="1"/>
  <c r="AH31" i="1" s="1"/>
  <c r="BF22" i="1"/>
  <c r="AX22" i="1"/>
  <c r="AP22" i="1"/>
  <c r="AQ20" i="1" s="1"/>
  <c r="AN29" i="1" s="1"/>
  <c r="AH22" i="1"/>
  <c r="Z22" i="1"/>
  <c r="AA18" i="1" s="1"/>
  <c r="AF37" i="1" s="1"/>
  <c r="R22" i="1"/>
  <c r="S19" i="1" s="1"/>
  <c r="AH29" i="1" s="1"/>
  <c r="J22" i="1"/>
  <c r="B21" i="1"/>
  <c r="CM20" i="1"/>
  <c r="AN31" i="1" s="1"/>
  <c r="CE20" i="1"/>
  <c r="AM30" i="1" s="1"/>
  <c r="BW20" i="1"/>
  <c r="BO20" i="1"/>
  <c r="AN30" i="1" s="1"/>
  <c r="BG20" i="1"/>
  <c r="AM29" i="1" s="1"/>
  <c r="AY20" i="1"/>
  <c r="AL29" i="1" s="1"/>
  <c r="AI20" i="1"/>
  <c r="AA20" i="1"/>
  <c r="AL28" i="1" s="1"/>
  <c r="S20" i="1"/>
  <c r="AN28" i="1" s="1"/>
  <c r="K20" i="1"/>
  <c r="C20" i="1"/>
  <c r="B20" i="1"/>
  <c r="CE19" i="1"/>
  <c r="BW19" i="1"/>
  <c r="AF31" i="1" s="1"/>
  <c r="BG19" i="1"/>
  <c r="AG30" i="1" s="1"/>
  <c r="AY19" i="1"/>
  <c r="AI19" i="1"/>
  <c r="AG29" i="1" s="1"/>
  <c r="AA19" i="1"/>
  <c r="AF29" i="1" s="1"/>
  <c r="K19" i="1"/>
  <c r="C19" i="1"/>
  <c r="B19" i="1"/>
  <c r="CE18" i="1"/>
  <c r="AG39" i="1" s="1"/>
  <c r="BG18" i="1"/>
  <c r="AG38" i="1" s="1"/>
  <c r="AY18" i="1"/>
  <c r="AI18" i="1"/>
  <c r="AG37" i="1" s="1"/>
  <c r="K18" i="1"/>
  <c r="AH36" i="1" s="1"/>
  <c r="C18" i="1"/>
  <c r="B18" i="1"/>
  <c r="CL15" i="1"/>
  <c r="CD15" i="1"/>
  <c r="BV15" i="1"/>
  <c r="BN15" i="1"/>
  <c r="BF15" i="1"/>
  <c r="AX15" i="1"/>
  <c r="AP15" i="1"/>
  <c r="AH15" i="1"/>
  <c r="Z15" i="1"/>
  <c r="R15" i="1"/>
  <c r="J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AY63" i="2" l="1"/>
  <c r="BV28" i="2"/>
  <c r="BX55" i="2" s="1"/>
  <c r="BF46" i="2"/>
  <c r="AK86" i="2" s="1"/>
  <c r="AK70" i="2"/>
  <c r="BV53" i="3"/>
  <c r="BL105" i="3" s="1"/>
  <c r="BA69" i="2"/>
  <c r="R27" i="2"/>
  <c r="BA85" i="2" s="1"/>
  <c r="BF27" i="2"/>
  <c r="AZ86" i="2" s="1"/>
  <c r="AZ70" i="2"/>
  <c r="CD34" i="2"/>
  <c r="DS4" i="3"/>
  <c r="BW61" i="3"/>
  <c r="BG6" i="3"/>
  <c r="BW7" i="3"/>
  <c r="CE15" i="3"/>
  <c r="T105" i="3"/>
  <c r="BG19" i="3"/>
  <c r="EA21" i="3"/>
  <c r="DZ23" i="3"/>
  <c r="AQ18" i="1"/>
  <c r="AH38" i="1" s="1"/>
  <c r="CM18" i="1"/>
  <c r="AH40" i="1" s="1"/>
  <c r="AP34" i="2"/>
  <c r="AP36" i="2"/>
  <c r="AP38" i="2" s="1"/>
  <c r="CL34" i="2"/>
  <c r="CL36" i="2"/>
  <c r="CL38" i="2" s="1"/>
  <c r="AH17" i="2"/>
  <c r="AH24" i="2" s="1"/>
  <c r="AZ53" i="2" s="1"/>
  <c r="CD17" i="2"/>
  <c r="CD24" i="2" s="1"/>
  <c r="AZ55" i="2" s="1"/>
  <c r="J20" i="2"/>
  <c r="BF20" i="2"/>
  <c r="AH33" i="2"/>
  <c r="AH36" i="2"/>
  <c r="AH38" i="2" s="1"/>
  <c r="R46" i="2"/>
  <c r="AL85" i="2" s="1"/>
  <c r="AQ3" i="3"/>
  <c r="CE3" i="3"/>
  <c r="S4" i="3"/>
  <c r="Z5" i="3"/>
  <c r="BV5" i="3"/>
  <c r="DR5" i="3"/>
  <c r="DS5" i="3" s="1"/>
  <c r="BU61" i="3"/>
  <c r="BO6" i="3"/>
  <c r="BV63" i="3"/>
  <c r="DC6" i="3"/>
  <c r="AQ7" i="3"/>
  <c r="BG8" i="3"/>
  <c r="DC8" i="3"/>
  <c r="BO10" i="3"/>
  <c r="K42" i="3"/>
  <c r="O105" i="3"/>
  <c r="BG18" i="3"/>
  <c r="O61" i="3" s="1"/>
  <c r="DC38" i="3"/>
  <c r="E104" i="3"/>
  <c r="AY15" i="3"/>
  <c r="E107" i="3"/>
  <c r="CM15" i="3"/>
  <c r="EA15" i="3"/>
  <c r="DK17" i="3"/>
  <c r="J64" i="3" s="1"/>
  <c r="M103" i="3"/>
  <c r="AI18" i="3"/>
  <c r="M59" i="3" s="1"/>
  <c r="N107" i="3"/>
  <c r="DC18" i="3"/>
  <c r="N63" i="3" s="1"/>
  <c r="T101" i="3"/>
  <c r="K19" i="3"/>
  <c r="BG21" i="3"/>
  <c r="BG23" i="3" s="1"/>
  <c r="AS105" i="3"/>
  <c r="BG34" i="3"/>
  <c r="AS61" i="3" s="1"/>
  <c r="K38" i="3"/>
  <c r="AI52" i="3"/>
  <c r="BW58" i="3"/>
  <c r="S6" i="3"/>
  <c r="BG10" i="3"/>
  <c r="CE11" i="3"/>
  <c r="D103" i="3"/>
  <c r="AQ15" i="3"/>
  <c r="T110" i="3"/>
  <c r="EA19" i="3"/>
  <c r="AI21" i="3"/>
  <c r="AH23" i="3"/>
  <c r="S35" i="3"/>
  <c r="CU36" i="3"/>
  <c r="AQ19" i="1"/>
  <c r="AH30" i="1" s="1"/>
  <c r="AX33" i="2"/>
  <c r="AX36" i="2"/>
  <c r="AX38" i="2" s="1"/>
  <c r="AX35" i="2"/>
  <c r="AP17" i="2"/>
  <c r="AP24" i="2" s="1"/>
  <c r="BA54" i="2" s="1"/>
  <c r="CL17" i="2"/>
  <c r="CL24" i="2" s="1"/>
  <c r="BA56" i="2" s="1"/>
  <c r="AH18" i="2"/>
  <c r="CD18" i="2"/>
  <c r="Z19" i="2"/>
  <c r="Z25" i="2" s="1"/>
  <c r="BV19" i="2"/>
  <c r="BV25" i="2" s="1"/>
  <c r="BF21" i="2"/>
  <c r="CL28" i="2"/>
  <c r="BZ56" i="2" s="1"/>
  <c r="AP33" i="2"/>
  <c r="Z34" i="2"/>
  <c r="CL35" i="2"/>
  <c r="BG4" i="3"/>
  <c r="CE5" i="3"/>
  <c r="EA5" i="3"/>
  <c r="BU59" i="3"/>
  <c r="AI6" i="3"/>
  <c r="BW64" i="3"/>
  <c r="DK6" i="3"/>
  <c r="S9" i="3"/>
  <c r="BG9" i="3"/>
  <c r="AI10" i="3"/>
  <c r="BV10" i="3"/>
  <c r="DC10" i="3"/>
  <c r="R52" i="3"/>
  <c r="S52" i="3" s="1"/>
  <c r="R50" i="3"/>
  <c r="R40" i="3"/>
  <c r="R37" i="3"/>
  <c r="S37" i="3" s="1"/>
  <c r="R51" i="3"/>
  <c r="R42" i="3"/>
  <c r="S42" i="3" s="1"/>
  <c r="R39" i="3"/>
  <c r="S39" i="3" s="1"/>
  <c r="R38" i="3"/>
  <c r="S38" i="3" s="1"/>
  <c r="R36" i="3"/>
  <c r="R34" i="3"/>
  <c r="R41" i="3"/>
  <c r="S41" i="3" s="1"/>
  <c r="R21" i="3"/>
  <c r="R18" i="3"/>
  <c r="R20" i="3"/>
  <c r="S20" i="3" s="1"/>
  <c r="R11" i="3"/>
  <c r="S11" i="3" s="1"/>
  <c r="R8" i="3"/>
  <c r="S8" i="3" s="1"/>
  <c r="R5" i="3"/>
  <c r="S5" i="3" s="1"/>
  <c r="R32" i="3"/>
  <c r="R17" i="3"/>
  <c r="R16" i="3"/>
  <c r="S16" i="3" s="1"/>
  <c r="BN52" i="3"/>
  <c r="BO52" i="3" s="1"/>
  <c r="BN50" i="3"/>
  <c r="BN40" i="3"/>
  <c r="BN37" i="3"/>
  <c r="BO37" i="3" s="1"/>
  <c r="BN51" i="3"/>
  <c r="BN41" i="3"/>
  <c r="BO41" i="3" s="1"/>
  <c r="BN39" i="3"/>
  <c r="BO39" i="3" s="1"/>
  <c r="BN38" i="3"/>
  <c r="BO38" i="3" s="1"/>
  <c r="BN36" i="3"/>
  <c r="BN35" i="3"/>
  <c r="BO35" i="3" s="1"/>
  <c r="BN32" i="3"/>
  <c r="BN33" i="3"/>
  <c r="BO33" i="3" s="1"/>
  <c r="BN42" i="3"/>
  <c r="BO42" i="3" s="1"/>
  <c r="BN21" i="3"/>
  <c r="BN18" i="3"/>
  <c r="BN34" i="3"/>
  <c r="BN17" i="3"/>
  <c r="BN19" i="3"/>
  <c r="BN11" i="3"/>
  <c r="BO11" i="3" s="1"/>
  <c r="BN8" i="3"/>
  <c r="BO8" i="3" s="1"/>
  <c r="BN5" i="3"/>
  <c r="BO5" i="3" s="1"/>
  <c r="BN20" i="3"/>
  <c r="BO20" i="3" s="1"/>
  <c r="BN16" i="3"/>
  <c r="BO16" i="3" s="1"/>
  <c r="DJ52" i="3"/>
  <c r="DK52" i="3" s="1"/>
  <c r="DJ42" i="3"/>
  <c r="DK42" i="3" s="1"/>
  <c r="DJ50" i="3"/>
  <c r="DJ40" i="3"/>
  <c r="DJ37" i="3"/>
  <c r="DK37" i="3" s="1"/>
  <c r="DJ51" i="3"/>
  <c r="DJ39" i="3"/>
  <c r="DK39" i="3" s="1"/>
  <c r="DJ38" i="3"/>
  <c r="DK38" i="3" s="1"/>
  <c r="DJ36" i="3"/>
  <c r="DJ33" i="3"/>
  <c r="DK33" i="3" s="1"/>
  <c r="DJ41" i="3"/>
  <c r="DK41" i="3" s="1"/>
  <c r="DJ32" i="3"/>
  <c r="DJ21" i="3"/>
  <c r="DJ18" i="3"/>
  <c r="DJ16" i="3"/>
  <c r="DK16" i="3" s="1"/>
  <c r="DJ11" i="3"/>
  <c r="DK11" i="3" s="1"/>
  <c r="DJ8" i="3"/>
  <c r="DK8" i="3" s="1"/>
  <c r="DJ5" i="3"/>
  <c r="DK5" i="3" s="1"/>
  <c r="DJ35" i="3"/>
  <c r="DK35" i="3" s="1"/>
  <c r="R15" i="3"/>
  <c r="C107" i="3"/>
  <c r="CU15" i="3"/>
  <c r="R19" i="3"/>
  <c r="T106" i="3"/>
  <c r="CD24" i="3"/>
  <c r="CE19" i="3"/>
  <c r="BV20" i="3"/>
  <c r="DC52" i="3"/>
  <c r="J35" i="2"/>
  <c r="J34" i="2"/>
  <c r="BF35" i="2"/>
  <c r="BF34" i="2"/>
  <c r="AH19" i="2"/>
  <c r="AH25" i="2" s="1"/>
  <c r="CD19" i="2"/>
  <c r="CD25" i="2" s="1"/>
  <c r="BN28" i="2"/>
  <c r="BZ55" i="2" s="1"/>
  <c r="BA63" i="2"/>
  <c r="BF33" i="2"/>
  <c r="BA62" i="2"/>
  <c r="BW62" i="3"/>
  <c r="CE6" i="3"/>
  <c r="S7" i="3"/>
  <c r="DS8" i="3"/>
  <c r="AQ10" i="3"/>
  <c r="Z50" i="3"/>
  <c r="Z42" i="3"/>
  <c r="Z41" i="3"/>
  <c r="AA41" i="3" s="1"/>
  <c r="Z38" i="3"/>
  <c r="Z35" i="3"/>
  <c r="AA35" i="3" s="1"/>
  <c r="Z52" i="3"/>
  <c r="AA52" i="3" s="1"/>
  <c r="Z32" i="3"/>
  <c r="Z39" i="3"/>
  <c r="Z36" i="3"/>
  <c r="Z33" i="3"/>
  <c r="Z19" i="3"/>
  <c r="Z21" i="3"/>
  <c r="Z9" i="3"/>
  <c r="Z6" i="3"/>
  <c r="Z3" i="3"/>
  <c r="AA3" i="3" s="1"/>
  <c r="Z34" i="3"/>
  <c r="Z20" i="3"/>
  <c r="AA20" i="3" s="1"/>
  <c r="Z18" i="3"/>
  <c r="DR50" i="3"/>
  <c r="DR41" i="3"/>
  <c r="DR38" i="3"/>
  <c r="DS38" i="3" s="1"/>
  <c r="DR35" i="3"/>
  <c r="DR52" i="3"/>
  <c r="DS52" i="3" s="1"/>
  <c r="DR42" i="3"/>
  <c r="DS42" i="3" s="1"/>
  <c r="DR40" i="3"/>
  <c r="DR32" i="3"/>
  <c r="DR39" i="3"/>
  <c r="DS39" i="3" s="1"/>
  <c r="DR36" i="3"/>
  <c r="DR19" i="3"/>
  <c r="DR16" i="3"/>
  <c r="DS16" i="3" s="1"/>
  <c r="DR34" i="3"/>
  <c r="DR51" i="3"/>
  <c r="DR21" i="3"/>
  <c r="DR20" i="3"/>
  <c r="DR18" i="3"/>
  <c r="DR17" i="3"/>
  <c r="DR9" i="3"/>
  <c r="DR6" i="3"/>
  <c r="DR3" i="3"/>
  <c r="DS3" i="3" s="1"/>
  <c r="DR37" i="3"/>
  <c r="Z15" i="3"/>
  <c r="Z17" i="3"/>
  <c r="T107" i="3"/>
  <c r="CM19" i="3"/>
  <c r="CE21" i="3"/>
  <c r="AS108" i="3"/>
  <c r="DK34" i="3"/>
  <c r="AS64" i="3" s="1"/>
  <c r="Z37" i="3"/>
  <c r="AA37" i="3" s="1"/>
  <c r="S18" i="1"/>
  <c r="AH37" i="1" s="1"/>
  <c r="BO18" i="1"/>
  <c r="AH39" i="1" s="1"/>
  <c r="R34" i="2"/>
  <c r="R33" i="2"/>
  <c r="BN34" i="2"/>
  <c r="BN33" i="2"/>
  <c r="J17" i="2"/>
  <c r="BF17" i="2"/>
  <c r="BF24" i="2" s="1"/>
  <c r="AZ54" i="2" s="1"/>
  <c r="AX18" i="2"/>
  <c r="AP19" i="2"/>
  <c r="AP25" i="2" s="1"/>
  <c r="CL19" i="2"/>
  <c r="CL25" i="2" s="1"/>
  <c r="AH20" i="2"/>
  <c r="CD20" i="2"/>
  <c r="Z21" i="2"/>
  <c r="BN27" i="2"/>
  <c r="BA87" i="2" s="1"/>
  <c r="CD33" i="2"/>
  <c r="AX34" i="2"/>
  <c r="CD36" i="2"/>
  <c r="CD38" i="2" s="1"/>
  <c r="BN46" i="2"/>
  <c r="AL87" i="2" s="1"/>
  <c r="AL71" i="2"/>
  <c r="S3" i="3"/>
  <c r="BG3" i="3"/>
  <c r="BV4" i="3"/>
  <c r="DC4" i="3"/>
  <c r="BW63" i="3"/>
  <c r="CM6" i="3"/>
  <c r="BW66" i="3"/>
  <c r="EA6" i="3"/>
  <c r="Z7" i="3"/>
  <c r="AA7" i="3" s="1"/>
  <c r="BG7" i="3"/>
  <c r="EA7" i="3"/>
  <c r="CE8" i="3"/>
  <c r="EA8" i="3"/>
  <c r="AI9" i="3"/>
  <c r="DK9" i="3"/>
  <c r="CE10" i="3"/>
  <c r="DR10" i="3"/>
  <c r="DS10" i="3" s="1"/>
  <c r="CE42" i="3"/>
  <c r="BV15" i="3"/>
  <c r="E108" i="3"/>
  <c r="DK15" i="3"/>
  <c r="Z16" i="3"/>
  <c r="J107" i="3"/>
  <c r="CM17" i="3"/>
  <c r="J63" i="3" s="1"/>
  <c r="BV18" i="3"/>
  <c r="AI19" i="3"/>
  <c r="K21" i="3"/>
  <c r="DC21" i="3"/>
  <c r="DC23" i="3" s="1"/>
  <c r="DB23" i="3"/>
  <c r="BV37" i="3"/>
  <c r="BV40" i="3"/>
  <c r="R28" i="2"/>
  <c r="BZ53" i="2" s="1"/>
  <c r="BA61" i="2"/>
  <c r="AH34" i="2"/>
  <c r="J41" i="2"/>
  <c r="BV59" i="3"/>
  <c r="AQ6" i="3"/>
  <c r="BG11" i="3"/>
  <c r="BV50" i="3"/>
  <c r="BV38" i="3"/>
  <c r="BV35" i="3"/>
  <c r="BV52" i="3"/>
  <c r="BV42" i="3"/>
  <c r="BV34" i="3"/>
  <c r="BV33" i="3"/>
  <c r="BW33" i="3" s="1"/>
  <c r="BV41" i="3"/>
  <c r="BV39" i="3"/>
  <c r="BV36" i="3"/>
  <c r="BV19" i="3"/>
  <c r="BV16" i="3"/>
  <c r="BV32" i="3"/>
  <c r="BV21" i="3"/>
  <c r="BV9" i="3"/>
  <c r="BV6" i="3"/>
  <c r="BV3" i="3"/>
  <c r="BV17" i="3"/>
  <c r="C105" i="3"/>
  <c r="BO15" i="3"/>
  <c r="DR33" i="3"/>
  <c r="Z40" i="3"/>
  <c r="Z51" i="3"/>
  <c r="Z36" i="2"/>
  <c r="Z38" i="2" s="1"/>
  <c r="Z33" i="2"/>
  <c r="BV36" i="2"/>
  <c r="BV38" i="2" s="1"/>
  <c r="BV33" i="2"/>
  <c r="R17" i="2"/>
  <c r="R24" i="2" s="1"/>
  <c r="BA53" i="2" s="1"/>
  <c r="BN17" i="2"/>
  <c r="BN24" i="2" s="1"/>
  <c r="BA55" i="2" s="1"/>
  <c r="J18" i="2"/>
  <c r="BF18" i="2"/>
  <c r="AX19" i="2"/>
  <c r="AX25" i="2" s="1"/>
  <c r="AP20" i="2"/>
  <c r="CL20" i="2"/>
  <c r="AH21" i="2"/>
  <c r="CD21" i="2"/>
  <c r="AX28" i="2"/>
  <c r="BX54" i="2" s="1"/>
  <c r="CL33" i="2"/>
  <c r="BV34" i="2"/>
  <c r="AP35" i="2"/>
  <c r="J36" i="2"/>
  <c r="J38" i="2" s="1"/>
  <c r="BO3" i="3"/>
  <c r="DC3" i="3"/>
  <c r="AQ4" i="3"/>
  <c r="DK4" i="3"/>
  <c r="BG5" i="3"/>
  <c r="DC5" i="3"/>
  <c r="BW57" i="3"/>
  <c r="K6" i="3"/>
  <c r="BO7" i="3"/>
  <c r="AQ9" i="3"/>
  <c r="CE9" i="3"/>
  <c r="R10" i="3"/>
  <c r="S10" i="3" s="1"/>
  <c r="CM10" i="3"/>
  <c r="Z11" i="3"/>
  <c r="AA11" i="3" s="1"/>
  <c r="BV11" i="3"/>
  <c r="BW11" i="3" s="1"/>
  <c r="DR11" i="3"/>
  <c r="AP52" i="3"/>
  <c r="AQ52" i="3" s="1"/>
  <c r="AP50" i="3"/>
  <c r="AP42" i="3"/>
  <c r="AQ42" i="3" s="1"/>
  <c r="AP41" i="3"/>
  <c r="AQ41" i="3" s="1"/>
  <c r="AP40" i="3"/>
  <c r="AP37" i="3"/>
  <c r="AQ37" i="3" s="1"/>
  <c r="AP39" i="3"/>
  <c r="AQ39" i="3" s="1"/>
  <c r="AP38" i="3"/>
  <c r="AQ38" i="3" s="1"/>
  <c r="AP36" i="3"/>
  <c r="AP33" i="3"/>
  <c r="AQ33" i="3" s="1"/>
  <c r="AP51" i="3"/>
  <c r="AP34" i="3"/>
  <c r="AP21" i="3"/>
  <c r="AP18" i="3"/>
  <c r="AP32" i="3"/>
  <c r="AP11" i="3"/>
  <c r="AQ11" i="3" s="1"/>
  <c r="AP8" i="3"/>
  <c r="AQ8" i="3" s="1"/>
  <c r="AP5" i="3"/>
  <c r="AQ5" i="3" s="1"/>
  <c r="AP16" i="3"/>
  <c r="AQ16" i="3" s="1"/>
  <c r="CL52" i="3"/>
  <c r="CM52" i="3" s="1"/>
  <c r="CL42" i="3"/>
  <c r="CM42" i="3" s="1"/>
  <c r="CL50" i="3"/>
  <c r="CL40" i="3"/>
  <c r="CL37" i="3"/>
  <c r="CM37" i="3" s="1"/>
  <c r="CL41" i="3"/>
  <c r="CM41" i="3" s="1"/>
  <c r="CL34" i="3"/>
  <c r="CL39" i="3"/>
  <c r="CM39" i="3" s="1"/>
  <c r="CL38" i="3"/>
  <c r="CM38" i="3" s="1"/>
  <c r="CL36" i="3"/>
  <c r="CL32" i="3"/>
  <c r="CL51" i="3"/>
  <c r="CL21" i="3"/>
  <c r="CL18" i="3"/>
  <c r="CL24" i="3" s="1"/>
  <c r="CL20" i="3"/>
  <c r="CM20" i="3" s="1"/>
  <c r="CL33" i="3"/>
  <c r="CM33" i="3" s="1"/>
  <c r="CL11" i="3"/>
  <c r="CM11" i="3" s="1"/>
  <c r="CL8" i="3"/>
  <c r="CM8" i="3" s="1"/>
  <c r="CL5" i="3"/>
  <c r="CM5" i="3" s="1"/>
  <c r="AI15" i="3"/>
  <c r="DR15" i="3"/>
  <c r="CE16" i="3"/>
  <c r="EA16" i="3"/>
  <c r="AP17" i="3"/>
  <c r="H107" i="3"/>
  <c r="CU17" i="3"/>
  <c r="H63" i="3" s="1"/>
  <c r="O101" i="3"/>
  <c r="K18" i="3"/>
  <c r="O57" i="3" s="1"/>
  <c r="AP19" i="3"/>
  <c r="DJ19" i="3"/>
  <c r="AP20" i="3"/>
  <c r="AQ20" i="3" s="1"/>
  <c r="DJ20" i="3"/>
  <c r="DK20" i="3" s="1"/>
  <c r="AX50" i="3"/>
  <c r="AX38" i="3"/>
  <c r="AY38" i="3" s="1"/>
  <c r="AX35" i="3"/>
  <c r="AY35" i="3" s="1"/>
  <c r="AX52" i="3"/>
  <c r="AY52" i="3" s="1"/>
  <c r="AX32" i="3"/>
  <c r="AX51" i="3"/>
  <c r="AX42" i="3"/>
  <c r="AY42" i="3" s="1"/>
  <c r="AX41" i="3"/>
  <c r="AY41" i="3" s="1"/>
  <c r="AX34" i="3"/>
  <c r="AX19" i="3"/>
  <c r="AX33" i="3"/>
  <c r="AY33" i="3" s="1"/>
  <c r="CT50" i="3"/>
  <c r="CT41" i="3"/>
  <c r="CU41" i="3" s="1"/>
  <c r="CT38" i="3"/>
  <c r="CU38" i="3" s="1"/>
  <c r="CT35" i="3"/>
  <c r="CU35" i="3" s="1"/>
  <c r="CT51" i="3"/>
  <c r="CT42" i="3"/>
  <c r="CU42" i="3" s="1"/>
  <c r="CT52" i="3"/>
  <c r="CU52" i="3" s="1"/>
  <c r="CT34" i="3"/>
  <c r="CT33" i="3"/>
  <c r="CU33" i="3" s="1"/>
  <c r="CT19" i="3"/>
  <c r="CT16" i="3"/>
  <c r="CT40" i="3"/>
  <c r="CT37" i="3"/>
  <c r="CU37" i="3" s="1"/>
  <c r="CT18" i="3"/>
  <c r="O110" i="3"/>
  <c r="EA18" i="3"/>
  <c r="O66" i="3" s="1"/>
  <c r="CT20" i="3"/>
  <c r="CU20" i="3" s="1"/>
  <c r="J41" i="3"/>
  <c r="K41" i="3" s="1"/>
  <c r="J51" i="3"/>
  <c r="J39" i="3"/>
  <c r="K39" i="3" s="1"/>
  <c r="J36" i="3"/>
  <c r="J35" i="3"/>
  <c r="K35" i="3" s="1"/>
  <c r="J50" i="3"/>
  <c r="J33" i="3"/>
  <c r="K33" i="3" s="1"/>
  <c r="J32" i="3"/>
  <c r="J40" i="3"/>
  <c r="J37" i="3"/>
  <c r="K37" i="3" s="1"/>
  <c r="J20" i="3"/>
  <c r="K20" i="3" s="1"/>
  <c r="J17" i="3"/>
  <c r="J34" i="3"/>
  <c r="BF41" i="3"/>
  <c r="BG41" i="3" s="1"/>
  <c r="BF51" i="3"/>
  <c r="BF42" i="3"/>
  <c r="BG42" i="3" s="1"/>
  <c r="BF39" i="3"/>
  <c r="BG39" i="3" s="1"/>
  <c r="BF36" i="3"/>
  <c r="BF33" i="3"/>
  <c r="BG33" i="3" s="1"/>
  <c r="BF35" i="3"/>
  <c r="BG35" i="3" s="1"/>
  <c r="BF32" i="3"/>
  <c r="BF52" i="3"/>
  <c r="BG52" i="3" s="1"/>
  <c r="BF40" i="3"/>
  <c r="BF37" i="3"/>
  <c r="BG37" i="3" s="1"/>
  <c r="BF20" i="3"/>
  <c r="BG20" i="3" s="1"/>
  <c r="BF17" i="3"/>
  <c r="DB41" i="3"/>
  <c r="DC41" i="3" s="1"/>
  <c r="DB51" i="3"/>
  <c r="DB39" i="3"/>
  <c r="DC39" i="3" s="1"/>
  <c r="DB36" i="3"/>
  <c r="DB32" i="3"/>
  <c r="DB34" i="3"/>
  <c r="DB50" i="3"/>
  <c r="DB35" i="3"/>
  <c r="DC35" i="3" s="1"/>
  <c r="DB40" i="3"/>
  <c r="DB37" i="3"/>
  <c r="DC37" i="3" s="1"/>
  <c r="DB20" i="3"/>
  <c r="DC20" i="3" s="1"/>
  <c r="DB17" i="3"/>
  <c r="DB33" i="3"/>
  <c r="DC33" i="3" s="1"/>
  <c r="J15" i="3"/>
  <c r="C103" i="3"/>
  <c r="BF15" i="3"/>
  <c r="E106" i="3"/>
  <c r="DB15" i="3"/>
  <c r="E110" i="3"/>
  <c r="AX17" i="3"/>
  <c r="DB19" i="3"/>
  <c r="AX21" i="3"/>
  <c r="CT21" i="3"/>
  <c r="J52" i="3"/>
  <c r="K52" i="3" s="1"/>
  <c r="AH41" i="3"/>
  <c r="AI41" i="3" s="1"/>
  <c r="AH51" i="3"/>
  <c r="AH39" i="3"/>
  <c r="AI39" i="3" s="1"/>
  <c r="AH36" i="3"/>
  <c r="AH42" i="3"/>
  <c r="AI42" i="3" s="1"/>
  <c r="AH34" i="3"/>
  <c r="AH50" i="3"/>
  <c r="AH40" i="3"/>
  <c r="AH38" i="3"/>
  <c r="AI38" i="3" s="1"/>
  <c r="AH37" i="3"/>
  <c r="AI37" i="3" s="1"/>
  <c r="AH32" i="3"/>
  <c r="AH35" i="3"/>
  <c r="AI35" i="3" s="1"/>
  <c r="AH20" i="3"/>
  <c r="AI20" i="3" s="1"/>
  <c r="AH17" i="3"/>
  <c r="CD41" i="3"/>
  <c r="CE41" i="3" s="1"/>
  <c r="CD51" i="3"/>
  <c r="CD39" i="3"/>
  <c r="CE39" i="3" s="1"/>
  <c r="CD36" i="3"/>
  <c r="CD50" i="3"/>
  <c r="CD35" i="3"/>
  <c r="CE35" i="3" s="1"/>
  <c r="CD52" i="3"/>
  <c r="CE52" i="3" s="1"/>
  <c r="CD40" i="3"/>
  <c r="CD38" i="3"/>
  <c r="CE38" i="3" s="1"/>
  <c r="CD37" i="3"/>
  <c r="CE37" i="3" s="1"/>
  <c r="CD33" i="3"/>
  <c r="CE33" i="3" s="1"/>
  <c r="CD34" i="3"/>
  <c r="CD32" i="3"/>
  <c r="CD20" i="3"/>
  <c r="CE20" i="3" s="1"/>
  <c r="CD17" i="3"/>
  <c r="DZ41" i="3"/>
  <c r="EA41" i="3" s="1"/>
  <c r="DZ51" i="3"/>
  <c r="DZ40" i="3"/>
  <c r="DZ39" i="3"/>
  <c r="EA39" i="3" s="1"/>
  <c r="DZ36" i="3"/>
  <c r="DZ50" i="3"/>
  <c r="DZ33" i="3"/>
  <c r="EA33" i="3" s="1"/>
  <c r="DZ42" i="3"/>
  <c r="EA42" i="3" s="1"/>
  <c r="DZ38" i="3"/>
  <c r="EA38" i="3" s="1"/>
  <c r="DZ37" i="3"/>
  <c r="EA37" i="3" s="1"/>
  <c r="DZ35" i="3"/>
  <c r="EA35" i="3" s="1"/>
  <c r="DZ34" i="3"/>
  <c r="DZ20" i="3"/>
  <c r="EA20" i="3" s="1"/>
  <c r="DZ17" i="3"/>
  <c r="DZ52" i="3"/>
  <c r="EA52" i="3" s="1"/>
  <c r="DZ32" i="3"/>
  <c r="J16" i="3"/>
  <c r="K16" i="3" s="1"/>
  <c r="AH16" i="3"/>
  <c r="AI16" i="3" s="1"/>
  <c r="BF16" i="3"/>
  <c r="BG16" i="3" s="1"/>
  <c r="AX18" i="3"/>
  <c r="CD18" i="3"/>
  <c r="AX20" i="3"/>
  <c r="AY20" i="3" s="1"/>
  <c r="CT32" i="3"/>
  <c r="AH33" i="3"/>
  <c r="AI33" i="3" s="1"/>
  <c r="AX36" i="3"/>
  <c r="AX37" i="3"/>
  <c r="AY37" i="3" s="1"/>
  <c r="BF38" i="3"/>
  <c r="BG38" i="3" s="1"/>
  <c r="AX39" i="3"/>
  <c r="AY39" i="3" s="1"/>
  <c r="AX40" i="3"/>
  <c r="BF50" i="3"/>
  <c r="BU19" i="4"/>
  <c r="AE19" i="4"/>
  <c r="CB19" i="4"/>
  <c r="AL19" i="4"/>
  <c r="AZ19" i="4"/>
  <c r="AS20" i="4"/>
  <c r="CI20" i="4"/>
  <c r="AZ20" i="4"/>
  <c r="X19" i="4"/>
  <c r="BN19" i="4"/>
  <c r="Q20" i="4"/>
  <c r="BG20" i="4"/>
  <c r="X20" i="4"/>
  <c r="BN20" i="4"/>
  <c r="AZ64" i="4"/>
  <c r="AD107" i="3" l="1"/>
  <c r="AY40" i="3"/>
  <c r="BC60" i="3" s="1"/>
  <c r="BC104" i="3"/>
  <c r="CE40" i="3"/>
  <c r="BC62" i="3" s="1"/>
  <c r="BC106" i="3"/>
  <c r="AH44" i="3"/>
  <c r="AI36" i="3"/>
  <c r="AI44" i="3" s="1"/>
  <c r="I103" i="3"/>
  <c r="AQ17" i="3"/>
  <c r="I59" i="3" s="1"/>
  <c r="CM21" i="3"/>
  <c r="CM23" i="3" s="1"/>
  <c r="CL23" i="3"/>
  <c r="N103" i="3"/>
  <c r="AQ18" i="3"/>
  <c r="N59" i="3" s="1"/>
  <c r="J46" i="2"/>
  <c r="AH47" i="2"/>
  <c r="D68" i="2" s="1"/>
  <c r="J109" i="3"/>
  <c r="DS17" i="3"/>
  <c r="J65" i="3" s="1"/>
  <c r="BH108" i="3"/>
  <c r="DK50" i="3"/>
  <c r="BH64" i="3" s="1"/>
  <c r="BO21" i="3"/>
  <c r="BO23" i="3" s="1"/>
  <c r="BN23" i="3"/>
  <c r="Z47" i="2"/>
  <c r="C68" i="2" s="1"/>
  <c r="AP22" i="3"/>
  <c r="O104" i="3"/>
  <c r="AY18" i="3"/>
  <c r="O60" i="3" s="1"/>
  <c r="J110" i="3"/>
  <c r="EA17" i="3"/>
  <c r="J66" i="3" s="1"/>
  <c r="EA51" i="3"/>
  <c r="EA53" i="3" s="1"/>
  <c r="BM66" i="3" s="1"/>
  <c r="DZ53" i="3"/>
  <c r="BM110" i="3" s="1"/>
  <c r="E105" i="3"/>
  <c r="BF22" i="3"/>
  <c r="AI105" i="3" s="1"/>
  <c r="BG15" i="3"/>
  <c r="AR107" i="3"/>
  <c r="DC34" i="3"/>
  <c r="AR63" i="3" s="1"/>
  <c r="K51" i="3"/>
  <c r="K53" i="3" s="1"/>
  <c r="BM57" i="3" s="1"/>
  <c r="J53" i="3"/>
  <c r="BM101" i="3" s="1"/>
  <c r="AY51" i="3"/>
  <c r="AY53" i="3" s="1"/>
  <c r="BM60" i="3" s="1"/>
  <c r="AX53" i="3"/>
  <c r="BM104" i="3" s="1"/>
  <c r="E109" i="3"/>
  <c r="DS15" i="3"/>
  <c r="DR22" i="3"/>
  <c r="AI109" i="3" s="1"/>
  <c r="CM36" i="3"/>
  <c r="CM44" i="3" s="1"/>
  <c r="CL44" i="3"/>
  <c r="BB103" i="3"/>
  <c r="AQ40" i="3"/>
  <c r="BB59" i="3" s="1"/>
  <c r="CL41" i="2"/>
  <c r="V64" i="2" s="1"/>
  <c r="CL37" i="2"/>
  <c r="CL39" i="2" s="1"/>
  <c r="BN22" i="3"/>
  <c r="BW52" i="3"/>
  <c r="K23" i="3"/>
  <c r="Z44" i="3"/>
  <c r="AA36" i="3"/>
  <c r="DK51" i="3"/>
  <c r="DK53" i="3" s="1"/>
  <c r="BM64" i="3" s="1"/>
  <c r="DJ53" i="3"/>
  <c r="BM108" i="3" s="1"/>
  <c r="H105" i="3"/>
  <c r="BO17" i="3"/>
  <c r="H61" i="3" s="1"/>
  <c r="BO51" i="3"/>
  <c r="BO53" i="3" s="1"/>
  <c r="BK61" i="3" s="1"/>
  <c r="BN53" i="3"/>
  <c r="BK105" i="3" s="1"/>
  <c r="O102" i="3"/>
  <c r="S18" i="3"/>
  <c r="O58" i="3" s="1"/>
  <c r="BN26" i="2"/>
  <c r="BA79" i="2" s="1"/>
  <c r="CU44" i="3"/>
  <c r="T61" i="3"/>
  <c r="AX44" i="3"/>
  <c r="AY36" i="3"/>
  <c r="AY44" i="3" s="1"/>
  <c r="CD44" i="3"/>
  <c r="CE36" i="3"/>
  <c r="CE44" i="3" s="1"/>
  <c r="AQ103" i="3"/>
  <c r="AI34" i="3"/>
  <c r="AQ59" i="3" s="1"/>
  <c r="DB43" i="3"/>
  <c r="AM107" i="3" s="1"/>
  <c r="DC32" i="3"/>
  <c r="DC43" i="3" s="1"/>
  <c r="AM63" i="3" s="1"/>
  <c r="AS101" i="3"/>
  <c r="K34" i="3"/>
  <c r="AS57" i="3" s="1"/>
  <c r="CU40" i="3"/>
  <c r="BA63" i="3" s="1"/>
  <c r="BA107" i="3"/>
  <c r="AY32" i="3"/>
  <c r="AX43" i="3"/>
  <c r="AN104" i="3" s="1"/>
  <c r="BH107" i="3"/>
  <c r="CM50" i="3"/>
  <c r="BH63" i="3" s="1"/>
  <c r="Z41" i="2"/>
  <c r="T61" i="2" s="1"/>
  <c r="Z37" i="2"/>
  <c r="Z39" i="2" s="1"/>
  <c r="C61" i="3"/>
  <c r="BW9" i="3"/>
  <c r="BW39" i="3"/>
  <c r="BW35" i="3"/>
  <c r="BW37" i="3"/>
  <c r="R59" i="3"/>
  <c r="E64" i="3"/>
  <c r="AK71" i="2"/>
  <c r="CD43" i="2"/>
  <c r="AK55" i="2" s="1"/>
  <c r="CD46" i="2"/>
  <c r="AK87" i="2" s="1"/>
  <c r="BN41" i="2"/>
  <c r="V63" i="2" s="1"/>
  <c r="BN37" i="2"/>
  <c r="BN39" i="2" s="1"/>
  <c r="BW65" i="3"/>
  <c r="DS6" i="3"/>
  <c r="DS51" i="3"/>
  <c r="DS53" i="3" s="1"/>
  <c r="BM65" i="3" s="1"/>
  <c r="DR53" i="3"/>
  <c r="BM109" i="3" s="1"/>
  <c r="DR43" i="3"/>
  <c r="AN109" i="3" s="1"/>
  <c r="DS32" i="3"/>
  <c r="DS41" i="3"/>
  <c r="BW59" i="3"/>
  <c r="AA6" i="3"/>
  <c r="AA39" i="3"/>
  <c r="AA42" i="3"/>
  <c r="AZ71" i="2"/>
  <c r="CD26" i="2"/>
  <c r="AZ79" i="2" s="1"/>
  <c r="CD27" i="2"/>
  <c r="AZ87" i="2" s="1"/>
  <c r="C63" i="3"/>
  <c r="AQ105" i="3"/>
  <c r="BO34" i="3"/>
  <c r="AQ61" i="3" s="1"/>
  <c r="R43" i="3"/>
  <c r="AN102" i="3" s="1"/>
  <c r="S32" i="3"/>
  <c r="S43" i="3" s="1"/>
  <c r="AN58" i="3" s="1"/>
  <c r="S21" i="3"/>
  <c r="S23" i="3" s="1"/>
  <c r="R23" i="3"/>
  <c r="AZ62" i="2"/>
  <c r="BF28" i="2"/>
  <c r="BY54" i="2" s="1"/>
  <c r="CT44" i="3"/>
  <c r="T57" i="3"/>
  <c r="E60" i="3"/>
  <c r="AP47" i="2"/>
  <c r="E69" i="2" s="1"/>
  <c r="AP40" i="2"/>
  <c r="CD47" i="2"/>
  <c r="D70" i="2" s="1"/>
  <c r="CT43" i="3"/>
  <c r="AL107" i="3" s="1"/>
  <c r="CU32" i="3"/>
  <c r="DZ44" i="3"/>
  <c r="EA36" i="3"/>
  <c r="EA44" i="3" s="1"/>
  <c r="D107" i="3"/>
  <c r="DB22" i="3"/>
  <c r="AH107" i="3" s="1"/>
  <c r="DB27" i="3"/>
  <c r="DC15" i="3"/>
  <c r="T108" i="3"/>
  <c r="DJ24" i="3"/>
  <c r="DK19" i="3"/>
  <c r="BG103" i="3"/>
  <c r="AQ50" i="3"/>
  <c r="BG59" i="3" s="1"/>
  <c r="AP26" i="2"/>
  <c r="BA78" i="2" s="1"/>
  <c r="BA70" i="2"/>
  <c r="AP27" i="2"/>
  <c r="BA86" i="2" s="1"/>
  <c r="AA21" i="3"/>
  <c r="AA23" i="3" s="1"/>
  <c r="Z23" i="3"/>
  <c r="T62" i="3"/>
  <c r="BF105" i="3"/>
  <c r="BO50" i="3"/>
  <c r="BF61" i="3" s="1"/>
  <c r="AJ70" i="2"/>
  <c r="AX46" i="2"/>
  <c r="AJ86" i="2" s="1"/>
  <c r="E63" i="3"/>
  <c r="CM22" i="3"/>
  <c r="AI63" i="3" s="1"/>
  <c r="CD43" i="3"/>
  <c r="AN106" i="3" s="1"/>
  <c r="CE32" i="3"/>
  <c r="BH106" i="3"/>
  <c r="CE50" i="3"/>
  <c r="BH62" i="3" s="1"/>
  <c r="BF103" i="3"/>
  <c r="AI50" i="3"/>
  <c r="BF59" i="3" s="1"/>
  <c r="DZ22" i="3"/>
  <c r="I107" i="3"/>
  <c r="DC17" i="3"/>
  <c r="I63" i="3" s="1"/>
  <c r="J105" i="3"/>
  <c r="BG17" i="3"/>
  <c r="J61" i="3" s="1"/>
  <c r="J43" i="3"/>
  <c r="AN101" i="3" s="1"/>
  <c r="K32" i="3"/>
  <c r="BF107" i="3"/>
  <c r="CU50" i="3"/>
  <c r="BF63" i="3" s="1"/>
  <c r="BC107" i="3"/>
  <c r="CM40" i="3"/>
  <c r="BC63" i="3" s="1"/>
  <c r="AQ51" i="3"/>
  <c r="AQ53" i="3" s="1"/>
  <c r="BL59" i="3" s="1"/>
  <c r="AP53" i="3"/>
  <c r="BL103" i="3" s="1"/>
  <c r="AX27" i="2"/>
  <c r="AY86" i="2" s="1"/>
  <c r="AY70" i="2"/>
  <c r="AX26" i="2"/>
  <c r="AY78" i="2" s="1"/>
  <c r="BV46" i="2"/>
  <c r="AJ87" i="2" s="1"/>
  <c r="AJ71" i="2"/>
  <c r="BV61" i="3"/>
  <c r="BW6" i="3"/>
  <c r="BV44" i="3"/>
  <c r="BW36" i="3"/>
  <c r="BW40" i="3"/>
  <c r="BB61" i="3" s="1"/>
  <c r="BB105" i="3"/>
  <c r="DJ22" i="3"/>
  <c r="T63" i="3"/>
  <c r="DS21" i="3"/>
  <c r="DR23" i="3"/>
  <c r="T102" i="3"/>
  <c r="R24" i="3"/>
  <c r="S19" i="3"/>
  <c r="DJ43" i="3"/>
  <c r="AN108" i="3" s="1"/>
  <c r="DK32" i="3"/>
  <c r="DK43" i="3" s="1"/>
  <c r="AN64" i="3" s="1"/>
  <c r="BN43" i="3"/>
  <c r="AL105" i="3" s="1"/>
  <c r="BO32" i="3"/>
  <c r="J102" i="3"/>
  <c r="S17" i="3"/>
  <c r="J58" i="3" s="1"/>
  <c r="DZ24" i="3"/>
  <c r="Y61" i="3"/>
  <c r="BG29" i="3"/>
  <c r="AL70" i="2"/>
  <c r="AP46" i="2"/>
  <c r="AL86" i="2" s="1"/>
  <c r="BH105" i="3"/>
  <c r="BG50" i="3"/>
  <c r="BH61" i="3" s="1"/>
  <c r="AS110" i="3"/>
  <c r="EA34" i="3"/>
  <c r="AS66" i="3" s="1"/>
  <c r="BH110" i="3"/>
  <c r="EA50" i="3"/>
  <c r="BH66" i="3" s="1"/>
  <c r="J106" i="3"/>
  <c r="CE17" i="3"/>
  <c r="J62" i="3" s="1"/>
  <c r="AH43" i="3"/>
  <c r="AL103" i="3" s="1"/>
  <c r="AI32" i="3"/>
  <c r="CU21" i="3"/>
  <c r="CU23" i="3" s="1"/>
  <c r="CT23" i="3"/>
  <c r="AH22" i="3"/>
  <c r="AH26" i="3" s="1"/>
  <c r="DB44" i="3"/>
  <c r="DC36" i="3"/>
  <c r="DC44" i="3" s="1"/>
  <c r="BF44" i="3"/>
  <c r="BG36" i="3"/>
  <c r="BG44" i="3" s="1"/>
  <c r="J101" i="3"/>
  <c r="K17" i="3"/>
  <c r="J57" i="3" s="1"/>
  <c r="BH101" i="3"/>
  <c r="K50" i="3"/>
  <c r="BH57" i="3" s="1"/>
  <c r="CU16" i="3"/>
  <c r="CU22" i="3" s="1"/>
  <c r="CT22" i="3"/>
  <c r="CU51" i="3"/>
  <c r="CU53" i="3" s="1"/>
  <c r="BK63" i="3" s="1"/>
  <c r="CT53" i="3"/>
  <c r="BK107" i="3" s="1"/>
  <c r="T104" i="3"/>
  <c r="AY19" i="3"/>
  <c r="AX24" i="3"/>
  <c r="C59" i="3"/>
  <c r="AI22" i="3"/>
  <c r="AG59" i="3" s="1"/>
  <c r="O107" i="3"/>
  <c r="CM18" i="3"/>
  <c r="O63" i="3" s="1"/>
  <c r="AP43" i="3"/>
  <c r="AM103" i="3" s="1"/>
  <c r="AQ32" i="3"/>
  <c r="AQ36" i="3"/>
  <c r="AQ44" i="3" s="1"/>
  <c r="AP44" i="3"/>
  <c r="CD28" i="2"/>
  <c r="BY55" i="2" s="1"/>
  <c r="AZ63" i="2"/>
  <c r="Z46" i="2"/>
  <c r="AJ85" i="2" s="1"/>
  <c r="Z43" i="2"/>
  <c r="AJ53" i="2" s="1"/>
  <c r="AJ69" i="2"/>
  <c r="BW21" i="3"/>
  <c r="BV23" i="3"/>
  <c r="BW41" i="3"/>
  <c r="BW38" i="3"/>
  <c r="J24" i="3"/>
  <c r="N105" i="3"/>
  <c r="BW18" i="3"/>
  <c r="N61" i="3" s="1"/>
  <c r="BW4" i="3"/>
  <c r="AX47" i="2"/>
  <c r="C69" i="2" s="1"/>
  <c r="AX40" i="2"/>
  <c r="BA72" i="2"/>
  <c r="CL26" i="2"/>
  <c r="BA80" i="2" s="1"/>
  <c r="CL27" i="2"/>
  <c r="BA88" i="2" s="1"/>
  <c r="BN47" i="2"/>
  <c r="E70" i="2" s="1"/>
  <c r="DS9" i="3"/>
  <c r="AS109" i="3"/>
  <c r="DS34" i="3"/>
  <c r="AS65" i="3" s="1"/>
  <c r="BC109" i="3"/>
  <c r="DS40" i="3"/>
  <c r="BC65" i="3" s="1"/>
  <c r="BH109" i="3"/>
  <c r="DS50" i="3"/>
  <c r="BH65" i="3" s="1"/>
  <c r="AA9" i="3"/>
  <c r="Z43" i="3"/>
  <c r="AN103" i="3" s="1"/>
  <c r="AA32" i="3"/>
  <c r="BH103" i="3"/>
  <c r="AA50" i="3"/>
  <c r="BH59" i="3" s="1"/>
  <c r="AH26" i="2"/>
  <c r="AZ77" i="2" s="1"/>
  <c r="AZ69" i="2"/>
  <c r="AH27" i="2"/>
  <c r="AZ85" i="2" s="1"/>
  <c r="BW20" i="3"/>
  <c r="DK40" i="3"/>
  <c r="BC64" i="3" s="1"/>
  <c r="BC108" i="3"/>
  <c r="M105" i="3"/>
  <c r="BO18" i="3"/>
  <c r="M61" i="3" s="1"/>
  <c r="BO36" i="3"/>
  <c r="BO44" i="3" s="1"/>
  <c r="BN44" i="3"/>
  <c r="BA105" i="3"/>
  <c r="BO40" i="3"/>
  <c r="BA61" i="3" s="1"/>
  <c r="S51" i="3"/>
  <c r="S53" i="3" s="1"/>
  <c r="BM58" i="3" s="1"/>
  <c r="R53" i="3"/>
  <c r="BM102" i="3" s="1"/>
  <c r="BW10" i="3"/>
  <c r="AY71" i="2"/>
  <c r="BV27" i="2"/>
  <c r="AY87" i="2" s="1"/>
  <c r="BV26" i="2"/>
  <c r="AY79" i="2" s="1"/>
  <c r="D59" i="3"/>
  <c r="AA10" i="3"/>
  <c r="E66" i="3"/>
  <c r="EA22" i="3"/>
  <c r="AI66" i="3" s="1"/>
  <c r="E62" i="3"/>
  <c r="CE22" i="3"/>
  <c r="AI62" i="3" s="1"/>
  <c r="BF26" i="2"/>
  <c r="AZ78" i="2" s="1"/>
  <c r="DS7" i="3"/>
  <c r="AH28" i="2"/>
  <c r="BY53" i="2" s="1"/>
  <c r="AZ61" i="2"/>
  <c r="BW32" i="3"/>
  <c r="BV43" i="3"/>
  <c r="AM105" i="3" s="1"/>
  <c r="X107" i="3"/>
  <c r="DB25" i="3"/>
  <c r="DB29" i="3"/>
  <c r="CA63" i="3" s="1"/>
  <c r="DB26" i="3"/>
  <c r="CD37" i="2"/>
  <c r="CD39" i="2" s="1"/>
  <c r="CD41" i="2"/>
  <c r="U63" i="2" s="1"/>
  <c r="J103" i="3"/>
  <c r="AA17" i="3"/>
  <c r="J59" i="3" s="1"/>
  <c r="O103" i="3"/>
  <c r="AA18" i="3"/>
  <c r="O59" i="3" s="1"/>
  <c r="BF47" i="2"/>
  <c r="D69" i="2" s="1"/>
  <c r="DK36" i="3"/>
  <c r="DK44" i="3" s="1"/>
  <c r="DJ44" i="3"/>
  <c r="Z26" i="2"/>
  <c r="AY77" i="2" s="1"/>
  <c r="AY69" i="2"/>
  <c r="Z27" i="2"/>
  <c r="AY85" i="2" s="1"/>
  <c r="S107" i="3"/>
  <c r="DB24" i="3"/>
  <c r="DC19" i="3"/>
  <c r="E101" i="3"/>
  <c r="J22" i="3"/>
  <c r="AI101" i="3" s="1"/>
  <c r="J27" i="3"/>
  <c r="K15" i="3"/>
  <c r="I105" i="3"/>
  <c r="BW17" i="3"/>
  <c r="I61" i="3" s="1"/>
  <c r="CE51" i="3"/>
  <c r="CE53" i="3" s="1"/>
  <c r="BM62" i="3" s="1"/>
  <c r="CD53" i="3"/>
  <c r="BM106" i="3" s="1"/>
  <c r="AY21" i="3"/>
  <c r="AY23" i="3" s="1"/>
  <c r="AX23" i="3"/>
  <c r="DC40" i="3"/>
  <c r="BB63" i="3" s="1"/>
  <c r="BB107" i="3"/>
  <c r="BG40" i="3"/>
  <c r="BC61" i="3" s="1"/>
  <c r="BC105" i="3"/>
  <c r="R107" i="3"/>
  <c r="CT24" i="3"/>
  <c r="CU19" i="3"/>
  <c r="AS104" i="3"/>
  <c r="AY34" i="3"/>
  <c r="AS60" i="3" s="1"/>
  <c r="AS107" i="3"/>
  <c r="CM34" i="3"/>
  <c r="AS63" i="3" s="1"/>
  <c r="AA51" i="3"/>
  <c r="AA53" i="3" s="1"/>
  <c r="BM59" i="3" s="1"/>
  <c r="Z53" i="3"/>
  <c r="BM103" i="3" s="1"/>
  <c r="BW50" i="3"/>
  <c r="BG61" i="3" s="1"/>
  <c r="BG105" i="3"/>
  <c r="R41" i="2"/>
  <c r="V61" i="2" s="1"/>
  <c r="R37" i="2"/>
  <c r="R39" i="2" s="1"/>
  <c r="AS102" i="3"/>
  <c r="S34" i="3"/>
  <c r="AS58" i="3" s="1"/>
  <c r="W103" i="3"/>
  <c r="AH25" i="3"/>
  <c r="AH29" i="3"/>
  <c r="BZ59" i="3" s="1"/>
  <c r="DZ43" i="3"/>
  <c r="AN110" i="3" s="1"/>
  <c r="EA32" i="3"/>
  <c r="CD22" i="3"/>
  <c r="DC51" i="3"/>
  <c r="DC53" i="3" s="1"/>
  <c r="BL63" i="3" s="1"/>
  <c r="DB53" i="3"/>
  <c r="BL107" i="3" s="1"/>
  <c r="AX101" i="3"/>
  <c r="K36" i="3"/>
  <c r="K44" i="3" s="1"/>
  <c r="S103" i="3"/>
  <c r="AP24" i="3"/>
  <c r="AQ19" i="3"/>
  <c r="AQ22" i="3" s="1"/>
  <c r="CM51" i="3"/>
  <c r="CM53" i="3" s="1"/>
  <c r="BM63" i="3" s="1"/>
  <c r="CL53" i="3"/>
  <c r="BM107" i="3" s="1"/>
  <c r="AQ21" i="3"/>
  <c r="AQ23" i="3" s="1"/>
  <c r="AP23" i="3"/>
  <c r="AA40" i="3"/>
  <c r="BC103" i="3"/>
  <c r="BW16" i="3"/>
  <c r="AR105" i="3"/>
  <c r="BW34" i="3"/>
  <c r="AR61" i="3" s="1"/>
  <c r="X63" i="3"/>
  <c r="DC29" i="3"/>
  <c r="D105" i="3"/>
  <c r="BV27" i="3"/>
  <c r="BW15" i="3"/>
  <c r="BV22" i="3"/>
  <c r="AH105" i="3" s="1"/>
  <c r="E68" i="2"/>
  <c r="CD23" i="3"/>
  <c r="E103" i="3"/>
  <c r="AA15" i="3"/>
  <c r="Z22" i="3"/>
  <c r="AI103" i="3" s="1"/>
  <c r="O109" i="3"/>
  <c r="DS18" i="3"/>
  <c r="O65" i="3" s="1"/>
  <c r="T109" i="3"/>
  <c r="DR24" i="3"/>
  <c r="DS19" i="3"/>
  <c r="T103" i="3"/>
  <c r="Z24" i="3"/>
  <c r="AA19" i="3"/>
  <c r="BF37" i="2"/>
  <c r="BF39" i="2" s="1"/>
  <c r="BF40" i="2" s="1"/>
  <c r="BF41" i="2"/>
  <c r="U62" i="2" s="1"/>
  <c r="AD106" i="3"/>
  <c r="CD28" i="3"/>
  <c r="E102" i="3"/>
  <c r="R27" i="3"/>
  <c r="S15" i="3"/>
  <c r="R22" i="3"/>
  <c r="AI102" i="3" s="1"/>
  <c r="O108" i="3"/>
  <c r="DK18" i="3"/>
  <c r="O64" i="3" s="1"/>
  <c r="S36" i="3"/>
  <c r="S44" i="3" s="1"/>
  <c r="R44" i="3"/>
  <c r="BC102" i="3"/>
  <c r="S40" i="3"/>
  <c r="BC58" i="3" s="1"/>
  <c r="AP41" i="2"/>
  <c r="V62" i="2" s="1"/>
  <c r="AP37" i="2"/>
  <c r="AP39" i="2" s="1"/>
  <c r="AP43" i="2" s="1"/>
  <c r="AL54" i="2" s="1"/>
  <c r="AX37" i="2"/>
  <c r="AX39" i="2" s="1"/>
  <c r="AX41" i="2"/>
  <c r="T62" i="2" s="1"/>
  <c r="AI23" i="3"/>
  <c r="BF24" i="3"/>
  <c r="CL22" i="3"/>
  <c r="BW5" i="3"/>
  <c r="AH46" i="2"/>
  <c r="AK85" i="2" s="1"/>
  <c r="AK69" i="2"/>
  <c r="CL46" i="2"/>
  <c r="AL88" i="2" s="1"/>
  <c r="CL43" i="2"/>
  <c r="AL56" i="2" s="1"/>
  <c r="AL72" i="2"/>
  <c r="Y110" i="3"/>
  <c r="DZ25" i="3"/>
  <c r="DZ29" i="3"/>
  <c r="CB66" i="3" s="1"/>
  <c r="DZ26" i="3"/>
  <c r="BW51" i="3"/>
  <c r="BW53" i="3" s="1"/>
  <c r="BL61" i="3" s="1"/>
  <c r="O106" i="3"/>
  <c r="CE18" i="3"/>
  <c r="O62" i="3" s="1"/>
  <c r="BC110" i="3"/>
  <c r="EA40" i="3"/>
  <c r="BC66" i="3" s="1"/>
  <c r="AS106" i="3"/>
  <c r="CE34" i="3"/>
  <c r="AS62" i="3" s="1"/>
  <c r="H103" i="3"/>
  <c r="AI17" i="3"/>
  <c r="H59" i="3" s="1"/>
  <c r="AH24" i="3"/>
  <c r="AI40" i="3"/>
  <c r="BA59" i="3" s="1"/>
  <c r="BA103" i="3"/>
  <c r="AI51" i="3"/>
  <c r="AI53" i="3" s="1"/>
  <c r="BK59" i="3" s="1"/>
  <c r="AH53" i="3"/>
  <c r="BK103" i="3" s="1"/>
  <c r="J104" i="3"/>
  <c r="AX22" i="3"/>
  <c r="AY17" i="3"/>
  <c r="J60" i="3" s="1"/>
  <c r="BG107" i="3"/>
  <c r="DC50" i="3"/>
  <c r="BG63" i="3" s="1"/>
  <c r="BF43" i="3"/>
  <c r="AN105" i="3" s="1"/>
  <c r="BG32" i="3"/>
  <c r="BG51" i="3"/>
  <c r="BG53" i="3" s="1"/>
  <c r="BM61" i="3" s="1"/>
  <c r="BF53" i="3"/>
  <c r="BM105" i="3" s="1"/>
  <c r="K40" i="3"/>
  <c r="BC57" i="3" s="1"/>
  <c r="BC101" i="3"/>
  <c r="M107" i="3"/>
  <c r="CU18" i="3"/>
  <c r="M63" i="3" s="1"/>
  <c r="AQ107" i="3"/>
  <c r="CU34" i="3"/>
  <c r="AQ63" i="3" s="1"/>
  <c r="BH104" i="3"/>
  <c r="AY50" i="3"/>
  <c r="BH60" i="3" s="1"/>
  <c r="CL43" i="3"/>
  <c r="AN107" i="3" s="1"/>
  <c r="CM32" i="3"/>
  <c r="AR103" i="3"/>
  <c r="AQ34" i="3"/>
  <c r="AR59" i="3" s="1"/>
  <c r="DS11" i="3"/>
  <c r="BV47" i="2"/>
  <c r="C70" i="2" s="1"/>
  <c r="BV37" i="2"/>
  <c r="BV39" i="2" s="1"/>
  <c r="BV41" i="2"/>
  <c r="T63" i="2" s="1"/>
  <c r="DS33" i="3"/>
  <c r="BW3" i="3"/>
  <c r="S105" i="3"/>
  <c r="BV24" i="3"/>
  <c r="BW19" i="3"/>
  <c r="BW42" i="3"/>
  <c r="BW8" i="3"/>
  <c r="J23" i="3"/>
  <c r="AA16" i="3"/>
  <c r="AY61" i="2"/>
  <c r="Z28" i="2"/>
  <c r="BX53" i="2" s="1"/>
  <c r="CE23" i="3"/>
  <c r="DS37" i="3"/>
  <c r="DS20" i="3"/>
  <c r="DR44" i="3"/>
  <c r="DS36" i="3"/>
  <c r="DS44" i="3" s="1"/>
  <c r="DS35" i="3"/>
  <c r="AS103" i="3"/>
  <c r="AA34" i="3"/>
  <c r="AS59" i="3" s="1"/>
  <c r="AA33" i="3"/>
  <c r="AA38" i="3"/>
  <c r="AA8" i="3"/>
  <c r="J47" i="2"/>
  <c r="E67" i="2" s="1"/>
  <c r="DK21" i="3"/>
  <c r="DK23" i="3" s="1"/>
  <c r="DJ23" i="3"/>
  <c r="R105" i="3"/>
  <c r="BN24" i="3"/>
  <c r="BO19" i="3"/>
  <c r="BH102" i="3"/>
  <c r="S50" i="3"/>
  <c r="BH58" i="3" s="1"/>
  <c r="T66" i="3"/>
  <c r="EA24" i="3"/>
  <c r="J37" i="2"/>
  <c r="J39" i="2" s="1"/>
  <c r="J45" i="2" s="1"/>
  <c r="BF23" i="3"/>
  <c r="AA5" i="3"/>
  <c r="AH37" i="2"/>
  <c r="AH39" i="2" s="1"/>
  <c r="AH43" i="2" s="1"/>
  <c r="AK53" i="2" s="1"/>
  <c r="AH41" i="2"/>
  <c r="U61" i="2" s="1"/>
  <c r="E71" i="2"/>
  <c r="CL40" i="2"/>
  <c r="EA23" i="3"/>
  <c r="R26" i="2"/>
  <c r="BA77" i="2" s="1"/>
  <c r="AA4" i="3"/>
  <c r="AH59" i="3" l="1"/>
  <c r="AQ27" i="3"/>
  <c r="BF44" i="2"/>
  <c r="D54" i="2" s="1"/>
  <c r="BF42" i="2"/>
  <c r="U54" i="2" s="1"/>
  <c r="AG63" i="3"/>
  <c r="CU27" i="3"/>
  <c r="Y64" i="3"/>
  <c r="DK29" i="3"/>
  <c r="Y104" i="3"/>
  <c r="AX29" i="3"/>
  <c r="CB60" i="3" s="1"/>
  <c r="AX26" i="3"/>
  <c r="AX25" i="3"/>
  <c r="BW23" i="3"/>
  <c r="AD108" i="3"/>
  <c r="DJ28" i="3"/>
  <c r="AP44" i="2"/>
  <c r="E54" i="2" s="1"/>
  <c r="AP42" i="2"/>
  <c r="V54" i="2" s="1"/>
  <c r="AX60" i="3"/>
  <c r="AY47" i="3"/>
  <c r="AY46" i="3"/>
  <c r="AX63" i="3"/>
  <c r="CM47" i="3"/>
  <c r="CM46" i="3"/>
  <c r="W105" i="3"/>
  <c r="BN29" i="3"/>
  <c r="BZ61" i="3" s="1"/>
  <c r="BN25" i="3"/>
  <c r="BN26" i="3"/>
  <c r="AI104" i="3"/>
  <c r="AX27" i="3"/>
  <c r="AB103" i="3"/>
  <c r="AH28" i="3"/>
  <c r="AX102" i="3"/>
  <c r="R47" i="3"/>
  <c r="BW102" i="3" s="1"/>
  <c r="R46" i="3"/>
  <c r="BR102" i="3" s="1"/>
  <c r="T59" i="3"/>
  <c r="AA24" i="3"/>
  <c r="Y106" i="3"/>
  <c r="CD25" i="3"/>
  <c r="CD26" i="3"/>
  <c r="CD29" i="3"/>
  <c r="CB62" i="3" s="1"/>
  <c r="R45" i="2"/>
  <c r="AL77" i="2" s="1"/>
  <c r="AL61" i="2"/>
  <c r="R43" i="2"/>
  <c r="AL53" i="2" s="1"/>
  <c r="Y60" i="3"/>
  <c r="AY29" i="3"/>
  <c r="AY25" i="3"/>
  <c r="AK63" i="2"/>
  <c r="CD45" i="2"/>
  <c r="AK79" i="2" s="1"/>
  <c r="BW43" i="3"/>
  <c r="AM61" i="3" s="1"/>
  <c r="CE27" i="3"/>
  <c r="AV61" i="3"/>
  <c r="BO47" i="3"/>
  <c r="BO46" i="3"/>
  <c r="AQ47" i="3"/>
  <c r="AQ46" i="3"/>
  <c r="AW59" i="3"/>
  <c r="AI27" i="3"/>
  <c r="W107" i="3"/>
  <c r="CT29" i="3"/>
  <c r="BZ63" i="3" s="1"/>
  <c r="CT26" i="3"/>
  <c r="CT25" i="3"/>
  <c r="DS23" i="3"/>
  <c r="BW44" i="3"/>
  <c r="CM27" i="3"/>
  <c r="AX110" i="3"/>
  <c r="DZ46" i="3"/>
  <c r="BR110" i="3" s="1"/>
  <c r="DZ47" i="3"/>
  <c r="BW110" i="3" s="1"/>
  <c r="AV107" i="3"/>
  <c r="CT46" i="3"/>
  <c r="BP107" i="3" s="1"/>
  <c r="CT47" i="3"/>
  <c r="BU107" i="3" s="1"/>
  <c r="AY43" i="3"/>
  <c r="AN60" i="3" s="1"/>
  <c r="AX104" i="3"/>
  <c r="AX46" i="3"/>
  <c r="BR104" i="3" s="1"/>
  <c r="AX47" i="3"/>
  <c r="BW104" i="3" s="1"/>
  <c r="AL64" i="2"/>
  <c r="CL45" i="2"/>
  <c r="AL80" i="2" s="1"/>
  <c r="BF27" i="3"/>
  <c r="W61" i="3"/>
  <c r="BO29" i="3"/>
  <c r="BO25" i="3"/>
  <c r="AH40" i="2"/>
  <c r="Y63" i="3"/>
  <c r="CM26" i="3"/>
  <c r="CM25" i="3"/>
  <c r="CM29" i="3"/>
  <c r="E58" i="3"/>
  <c r="S27" i="3"/>
  <c r="S22" i="3"/>
  <c r="AI58" i="3" s="1"/>
  <c r="AA43" i="3"/>
  <c r="AN59" i="3" s="1"/>
  <c r="AG103" i="3"/>
  <c r="AH27" i="3"/>
  <c r="Y109" i="3"/>
  <c r="DR29" i="3"/>
  <c r="CB65" i="3" s="1"/>
  <c r="DR26" i="3"/>
  <c r="DR25" i="3"/>
  <c r="AX66" i="3"/>
  <c r="EA47" i="3"/>
  <c r="EA46" i="3"/>
  <c r="AG105" i="3"/>
  <c r="BN27" i="3"/>
  <c r="Y107" i="3"/>
  <c r="CL29" i="3"/>
  <c r="CB63" i="3" s="1"/>
  <c r="CL26" i="3"/>
  <c r="CL25" i="3"/>
  <c r="Y62" i="3"/>
  <c r="CE29" i="3"/>
  <c r="CE26" i="3"/>
  <c r="Y66" i="3"/>
  <c r="EA25" i="3"/>
  <c r="EA26" i="3"/>
  <c r="EA29" i="3"/>
  <c r="Y105" i="3"/>
  <c r="BF25" i="3"/>
  <c r="BF29" i="3"/>
  <c r="CB61" i="3" s="1"/>
  <c r="BF26" i="3"/>
  <c r="R61" i="3"/>
  <c r="BO24" i="3"/>
  <c r="J40" i="2"/>
  <c r="S61" i="3"/>
  <c r="BW24" i="3"/>
  <c r="AJ63" i="2"/>
  <c r="BV45" i="2"/>
  <c r="AJ79" i="2" s="1"/>
  <c r="CM43" i="3"/>
  <c r="AN63" i="3" s="1"/>
  <c r="BG43" i="3"/>
  <c r="AN61" i="3" s="1"/>
  <c r="AJ62" i="2"/>
  <c r="AX45" i="2"/>
  <c r="AJ78" i="2" s="1"/>
  <c r="S47" i="3"/>
  <c r="S46" i="3"/>
  <c r="AX58" i="3"/>
  <c r="AD103" i="3"/>
  <c r="Z28" i="3"/>
  <c r="R40" i="2"/>
  <c r="AD101" i="3"/>
  <c r="J28" i="3"/>
  <c r="AQ43" i="3"/>
  <c r="AM59" i="3" s="1"/>
  <c r="AG107" i="3"/>
  <c r="CT27" i="3"/>
  <c r="AX61" i="3"/>
  <c r="BG47" i="3"/>
  <c r="BG46" i="3"/>
  <c r="W63" i="3"/>
  <c r="CU29" i="3"/>
  <c r="CU26" i="3"/>
  <c r="AD110" i="3"/>
  <c r="DZ28" i="3"/>
  <c r="CM24" i="3"/>
  <c r="BV47" i="3"/>
  <c r="BV105" i="3" s="1"/>
  <c r="BV46" i="3"/>
  <c r="BQ105" i="3" s="1"/>
  <c r="AW105" i="3"/>
  <c r="CE24" i="3"/>
  <c r="D63" i="3"/>
  <c r="DC22" i="3"/>
  <c r="CU43" i="3"/>
  <c r="AL63" i="3" s="1"/>
  <c r="DK22" i="3"/>
  <c r="AJ61" i="2"/>
  <c r="Z45" i="2"/>
  <c r="AJ77" i="2" s="1"/>
  <c r="BG24" i="3"/>
  <c r="AA44" i="3"/>
  <c r="DR27" i="3"/>
  <c r="J43" i="2"/>
  <c r="AY22" i="3"/>
  <c r="AY26" i="3" s="1"/>
  <c r="DS43" i="3"/>
  <c r="AN65" i="3" s="1"/>
  <c r="BN45" i="2"/>
  <c r="AL79" i="2" s="1"/>
  <c r="AL63" i="2"/>
  <c r="BN43" i="2"/>
  <c r="AL55" i="2" s="1"/>
  <c r="AX103" i="3"/>
  <c r="Z47" i="3"/>
  <c r="BW103" i="3" s="1"/>
  <c r="Z46" i="3"/>
  <c r="BR103" i="3" s="1"/>
  <c r="E65" i="3"/>
  <c r="DS22" i="3"/>
  <c r="AI65" i="3" s="1"/>
  <c r="DS27" i="3"/>
  <c r="AH103" i="3"/>
  <c r="AP27" i="3"/>
  <c r="AK61" i="2"/>
  <c r="AH45" i="2"/>
  <c r="AK77" i="2" s="1"/>
  <c r="W59" i="3"/>
  <c r="AI26" i="3"/>
  <c r="AI29" i="3"/>
  <c r="E57" i="3"/>
  <c r="K22" i="3"/>
  <c r="AI57" i="3" s="1"/>
  <c r="AV105" i="3"/>
  <c r="BN47" i="3"/>
  <c r="BU105" i="3" s="1"/>
  <c r="BN46" i="3"/>
  <c r="BP105" i="3" s="1"/>
  <c r="AP47" i="3"/>
  <c r="BV103" i="3" s="1"/>
  <c r="AP46" i="3"/>
  <c r="BQ103" i="3" s="1"/>
  <c r="AW103" i="3"/>
  <c r="CL44" i="2"/>
  <c r="E56" i="2" s="1"/>
  <c r="CL42" i="2"/>
  <c r="V56" i="2" s="1"/>
  <c r="AB105" i="3"/>
  <c r="BN28" i="3"/>
  <c r="AL62" i="2"/>
  <c r="AP45" i="2"/>
  <c r="AL78" i="2" s="1"/>
  <c r="AX42" i="2"/>
  <c r="T54" i="2" s="1"/>
  <c r="AX44" i="2"/>
  <c r="C54" i="2" s="1"/>
  <c r="AD104" i="3"/>
  <c r="AX28" i="3"/>
  <c r="AX105" i="3"/>
  <c r="BF47" i="3"/>
  <c r="BW105" i="3" s="1"/>
  <c r="BF46" i="3"/>
  <c r="BR105" i="3" s="1"/>
  <c r="T58" i="3"/>
  <c r="S24" i="3"/>
  <c r="AI107" i="3"/>
  <c r="CL27" i="3"/>
  <c r="T65" i="3"/>
  <c r="DS24" i="3"/>
  <c r="AP28" i="3"/>
  <c r="AC103" i="3"/>
  <c r="AI106" i="3"/>
  <c r="CD27" i="3"/>
  <c r="S63" i="3"/>
  <c r="DC24" i="3"/>
  <c r="AX108" i="3"/>
  <c r="DJ47" i="3"/>
  <c r="BW108" i="3" s="1"/>
  <c r="DJ46" i="3"/>
  <c r="BR108" i="3" s="1"/>
  <c r="EA27" i="3"/>
  <c r="BN40" i="2"/>
  <c r="T60" i="3"/>
  <c r="AY24" i="3"/>
  <c r="AW63" i="3"/>
  <c r="DC47" i="3"/>
  <c r="DC46" i="3"/>
  <c r="AD102" i="3"/>
  <c r="R28" i="3"/>
  <c r="AI108" i="3"/>
  <c r="DJ27" i="3"/>
  <c r="CE43" i="3"/>
  <c r="AN62" i="3" s="1"/>
  <c r="Y103" i="3"/>
  <c r="Z29" i="3"/>
  <c r="CB59" i="3" s="1"/>
  <c r="Z26" i="3"/>
  <c r="Z25" i="3"/>
  <c r="Y102" i="3"/>
  <c r="R29" i="3"/>
  <c r="CB58" i="3" s="1"/>
  <c r="R26" i="3"/>
  <c r="R25" i="3"/>
  <c r="AX62" i="3"/>
  <c r="CE47" i="3"/>
  <c r="CE46" i="3"/>
  <c r="AV63" i="3"/>
  <c r="CU47" i="3"/>
  <c r="CU46" i="3"/>
  <c r="Y57" i="3"/>
  <c r="K26" i="3"/>
  <c r="K29" i="3"/>
  <c r="AV59" i="3"/>
  <c r="AI47" i="3"/>
  <c r="AI46" i="3"/>
  <c r="CL28" i="3"/>
  <c r="BF45" i="2"/>
  <c r="AK78" i="2" s="1"/>
  <c r="AK62" i="2"/>
  <c r="BF43" i="2"/>
  <c r="AK54" i="2" s="1"/>
  <c r="X59" i="3"/>
  <c r="AQ29" i="3"/>
  <c r="AQ26" i="3"/>
  <c r="AB107" i="3"/>
  <c r="CT28" i="3"/>
  <c r="AX65" i="3"/>
  <c r="DS46" i="3"/>
  <c r="DS47" i="3"/>
  <c r="AC105" i="3"/>
  <c r="BV28" i="3"/>
  <c r="S59" i="3"/>
  <c r="AQ24" i="3"/>
  <c r="AQ25" i="3" s="1"/>
  <c r="AI43" i="3"/>
  <c r="AL59" i="3" s="1"/>
  <c r="AD66" i="3"/>
  <c r="EA28" i="3"/>
  <c r="AX109" i="3"/>
  <c r="DR47" i="3"/>
  <c r="BW109" i="3" s="1"/>
  <c r="DR46" i="3"/>
  <c r="BR109" i="3" s="1"/>
  <c r="BV40" i="2"/>
  <c r="E59" i="3"/>
  <c r="AA22" i="3"/>
  <c r="AI59" i="3" s="1"/>
  <c r="AA27" i="3"/>
  <c r="BC59" i="3"/>
  <c r="Y108" i="3"/>
  <c r="DJ29" i="3"/>
  <c r="CB64" i="3" s="1"/>
  <c r="DJ26" i="3"/>
  <c r="DJ25" i="3"/>
  <c r="Y101" i="3"/>
  <c r="J25" i="3"/>
  <c r="J29" i="3"/>
  <c r="CB57" i="3" s="1"/>
  <c r="J26" i="3"/>
  <c r="AD105" i="3"/>
  <c r="BF28" i="3"/>
  <c r="AD109" i="3"/>
  <c r="DR28" i="3"/>
  <c r="Z27" i="3"/>
  <c r="D61" i="3"/>
  <c r="BW22" i="3"/>
  <c r="AH61" i="3" s="1"/>
  <c r="X103" i="3"/>
  <c r="AP29" i="3"/>
  <c r="CA59" i="3" s="1"/>
  <c r="AP26" i="3"/>
  <c r="AP25" i="3"/>
  <c r="EA43" i="3"/>
  <c r="AN66" i="3" s="1"/>
  <c r="R63" i="3"/>
  <c r="CU24" i="3"/>
  <c r="AC107" i="3"/>
  <c r="DB28" i="3"/>
  <c r="DK47" i="3"/>
  <c r="DK46" i="3"/>
  <c r="AX64" i="3"/>
  <c r="X105" i="3"/>
  <c r="BV29" i="3"/>
  <c r="CA61" i="3" s="1"/>
  <c r="BV26" i="3"/>
  <c r="BV25" i="3"/>
  <c r="AW107" i="3"/>
  <c r="DB46" i="3"/>
  <c r="BQ107" i="3" s="1"/>
  <c r="DB47" i="3"/>
  <c r="BV107" i="3" s="1"/>
  <c r="BO43" i="3"/>
  <c r="AL61" i="3" s="1"/>
  <c r="BV43" i="2"/>
  <c r="AJ55" i="2" s="1"/>
  <c r="K43" i="3"/>
  <c r="AN57" i="3" s="1"/>
  <c r="AI110" i="3"/>
  <c r="DZ27" i="3"/>
  <c r="AX43" i="2"/>
  <c r="AJ54" i="2" s="1"/>
  <c r="Y59" i="3"/>
  <c r="AA29" i="3"/>
  <c r="AA25" i="3"/>
  <c r="DK24" i="3"/>
  <c r="T64" i="3"/>
  <c r="CD40" i="2"/>
  <c r="K24" i="3"/>
  <c r="K25" i="3" s="1"/>
  <c r="Y58" i="3"/>
  <c r="S26" i="3"/>
  <c r="S29" i="3"/>
  <c r="S25" i="3"/>
  <c r="AI24" i="3"/>
  <c r="AI25" i="3" s="1"/>
  <c r="BO22" i="3"/>
  <c r="BO26" i="3" s="1"/>
  <c r="AX106" i="3"/>
  <c r="CD47" i="3"/>
  <c r="BW106" i="3" s="1"/>
  <c r="CD46" i="3"/>
  <c r="BR106" i="3" s="1"/>
  <c r="AX107" i="3"/>
  <c r="CL47" i="3"/>
  <c r="BW107" i="3" s="1"/>
  <c r="CL46" i="3"/>
  <c r="BR107" i="3" s="1"/>
  <c r="E61" i="3"/>
  <c r="BG22" i="3"/>
  <c r="BG27" i="3"/>
  <c r="Z40" i="2"/>
  <c r="AV103" i="3"/>
  <c r="AH46" i="3"/>
  <c r="BP103" i="3" s="1"/>
  <c r="AH47" i="3"/>
  <c r="BU103" i="3" s="1"/>
  <c r="AB63" i="3" l="1"/>
  <c r="CU28" i="3"/>
  <c r="AD64" i="3"/>
  <c r="DK28" i="3"/>
  <c r="AD62" i="3"/>
  <c r="CE28" i="3"/>
  <c r="AW61" i="3"/>
  <c r="BW46" i="3"/>
  <c r="BW47" i="3"/>
  <c r="BW27" i="3"/>
  <c r="AD60" i="3"/>
  <c r="AY28" i="3"/>
  <c r="AI64" i="3"/>
  <c r="DK27" i="3"/>
  <c r="CU25" i="3"/>
  <c r="R44" i="2"/>
  <c r="E53" i="2" s="1"/>
  <c r="R42" i="2"/>
  <c r="V53" i="2" s="1"/>
  <c r="AC61" i="3"/>
  <c r="BW28" i="3"/>
  <c r="Y65" i="3"/>
  <c r="DS29" i="3"/>
  <c r="DS26" i="3"/>
  <c r="DS25" i="3"/>
  <c r="AA26" i="3"/>
  <c r="BV42" i="2"/>
  <c r="T55" i="2" s="1"/>
  <c r="BV44" i="2"/>
  <c r="C55" i="2" s="1"/>
  <c r="AC63" i="3"/>
  <c r="DC28" i="3"/>
  <c r="DC25" i="3"/>
  <c r="AD65" i="3"/>
  <c r="DS28" i="3"/>
  <c r="DK26" i="3"/>
  <c r="AH42" i="2"/>
  <c r="U53" i="2" s="1"/>
  <c r="AH44" i="2"/>
  <c r="D53" i="2" s="1"/>
  <c r="AD58" i="3"/>
  <c r="S28" i="3"/>
  <c r="AI61" i="3"/>
  <c r="BG26" i="3"/>
  <c r="AG61" i="3"/>
  <c r="BO27" i="3"/>
  <c r="AC59" i="3"/>
  <c r="AQ28" i="3"/>
  <c r="BN44" i="2"/>
  <c r="BN42" i="2"/>
  <c r="V55" i="2" s="1"/>
  <c r="AA46" i="3"/>
  <c r="AA47" i="3"/>
  <c r="AX59" i="3"/>
  <c r="AH63" i="3"/>
  <c r="DC26" i="3"/>
  <c r="J44" i="2"/>
  <c r="E52" i="2" s="1"/>
  <c r="J42" i="2"/>
  <c r="X61" i="3"/>
  <c r="BW29" i="3"/>
  <c r="BW26" i="3"/>
  <c r="BW25" i="3"/>
  <c r="Z42" i="2"/>
  <c r="T53" i="2" s="1"/>
  <c r="Z44" i="2"/>
  <c r="C53" i="2" s="1"/>
  <c r="AI60" i="3"/>
  <c r="AY27" i="3"/>
  <c r="AD57" i="3"/>
  <c r="K28" i="3"/>
  <c r="AB59" i="3"/>
  <c r="AI28" i="3"/>
  <c r="CD42" i="2"/>
  <c r="U55" i="2" s="1"/>
  <c r="CD44" i="2"/>
  <c r="D55" i="2" s="1"/>
  <c r="K27" i="3"/>
  <c r="AD61" i="3"/>
  <c r="BG28" i="3"/>
  <c r="BG25" i="3"/>
  <c r="DC27" i="3"/>
  <c r="AD63" i="3"/>
  <c r="CM28" i="3"/>
  <c r="AB61" i="3"/>
  <c r="BO28" i="3"/>
  <c r="CE25" i="3"/>
  <c r="AD59" i="3"/>
  <c r="AA28" i="3"/>
  <c r="DK25" i="3"/>
</calcChain>
</file>

<file path=xl/sharedStrings.xml><?xml version="1.0" encoding="utf-8"?>
<sst xmlns="http://schemas.openxmlformats.org/spreadsheetml/2006/main" count="2076" uniqueCount="229">
  <si>
    <t>C-H region</t>
  </si>
  <si>
    <t>LiTFSI solid</t>
  </si>
  <si>
    <t>attribution</t>
  </si>
  <si>
    <t>avg pos</t>
  </si>
  <si>
    <t>stdev</t>
  </si>
  <si>
    <t>Peak #</t>
  </si>
  <si>
    <t>Center X</t>
  </si>
  <si>
    <t>Height</t>
  </si>
  <si>
    <t>FWHH</t>
  </si>
  <si>
    <t>Other</t>
  </si>
  <si>
    <t>Area</t>
  </si>
  <si>
    <t>Area/sum PC</t>
  </si>
  <si>
    <t>sum</t>
  </si>
  <si>
    <t>PC+TFSI+Bob region</t>
  </si>
  <si>
    <t>free PC</t>
  </si>
  <si>
    <t>PC-Li</t>
  </si>
  <si>
    <t>free TFSI</t>
  </si>
  <si>
    <t>TFSI-Li</t>
  </si>
  <si>
    <t>sum PC</t>
  </si>
  <si>
    <t>PC-Li/PC free</t>
  </si>
  <si>
    <t>TFSI-Li/TFSI free</t>
  </si>
  <si>
    <t>TFSI/sum PC</t>
  </si>
  <si>
    <t>PC-Li/PC sum</t>
  </si>
  <si>
    <t>M LiTFSI</t>
  </si>
  <si>
    <t>before</t>
  </si>
  <si>
    <t>after</t>
  </si>
  <si>
    <t>old</t>
  </si>
  <si>
    <t>POX + TFSI in PC</t>
  </si>
  <si>
    <t>sample</t>
  </si>
  <si>
    <t>c</t>
  </si>
  <si>
    <t>POX-EGBM</t>
  </si>
  <si>
    <t>POX-SH9</t>
  </si>
  <si>
    <t>POX-EDODET</t>
  </si>
  <si>
    <t>0M EDODET</t>
  </si>
  <si>
    <t>0,5M</t>
  </si>
  <si>
    <t>1M</t>
  </si>
  <si>
    <t>1,5M</t>
  </si>
  <si>
    <t>1M SH9</t>
  </si>
  <si>
    <t>1M EDODET</t>
  </si>
  <si>
    <t>PC-free/PC sum</t>
  </si>
  <si>
    <t>LiBOB</t>
  </si>
  <si>
    <t>area/sum CH</t>
  </si>
  <si>
    <t>BOB region</t>
  </si>
  <si>
    <t>all BOB</t>
  </si>
  <si>
    <t>PC/sh BOB</t>
  </si>
  <si>
    <t>free BOB</t>
  </si>
  <si>
    <t>BOB-Li</t>
  </si>
  <si>
    <t>all BOB (311+323)</t>
  </si>
  <si>
    <t>free BOB (348+349)</t>
  </si>
  <si>
    <t>free BOB % 1</t>
  </si>
  <si>
    <t>free BOB % 2</t>
  </si>
  <si>
    <t>373/sum PC</t>
  </si>
  <si>
    <t>PC+BOB+Bob region</t>
  </si>
  <si>
    <t>free PC (+BOB-Li)</t>
  </si>
  <si>
    <t>PC-Li + free BOB</t>
  </si>
  <si>
    <t>PC</t>
  </si>
  <si>
    <t>BOB-Li CIP</t>
  </si>
  <si>
    <t>sum A+B/CH</t>
  </si>
  <si>
    <t>IP/CH</t>
  </si>
  <si>
    <t>free  BOB/CH</t>
  </si>
  <si>
    <t>PC-Li/CH</t>
  </si>
  <si>
    <t>free PC %</t>
  </si>
  <si>
    <t>PC-Li %</t>
  </si>
  <si>
    <t>sum BOB/CH</t>
  </si>
  <si>
    <t>free BOB / PC</t>
  </si>
  <si>
    <t>Ips / PC</t>
  </si>
  <si>
    <t>"725/713</t>
  </si>
  <si>
    <t>BOB</t>
  </si>
  <si>
    <t>all BOB 311</t>
  </si>
  <si>
    <t>all BOB 373 to sum PC</t>
  </si>
  <si>
    <t>M LiBOB</t>
  </si>
  <si>
    <t>all BOB 373</t>
  </si>
  <si>
    <t>IPs</t>
  </si>
  <si>
    <t>free BOB 348</t>
  </si>
  <si>
    <t>free BOB to sum PC</t>
  </si>
  <si>
    <t>free/all BOB 348/311</t>
  </si>
  <si>
    <t>Ips to sum PC</t>
  </si>
  <si>
    <t>free/all BOB 348/373</t>
  </si>
  <si>
    <t>CH region</t>
  </si>
  <si>
    <t>norm</t>
  </si>
  <si>
    <t>n. to CH DG</t>
  </si>
  <si>
    <t>DG</t>
  </si>
  <si>
    <t>DG region</t>
  </si>
  <si>
    <t>all DG</t>
  </si>
  <si>
    <t>free DG (+LiBOB)</t>
  </si>
  <si>
    <t>free DG</t>
  </si>
  <si>
    <t>DG-Li</t>
  </si>
  <si>
    <t>DG-Li (+LiBOB)</t>
  </si>
  <si>
    <t>sum all region</t>
  </si>
  <si>
    <t>sum DG-Li</t>
  </si>
  <si>
    <t>sum DG/free</t>
  </si>
  <si>
    <t>DG-Li/DG free</t>
  </si>
  <si>
    <t>DG-Li %</t>
  </si>
  <si>
    <t>"806 %</t>
  </si>
  <si>
    <t>free DG %</t>
  </si>
  <si>
    <t>DG-Li/806</t>
  </si>
  <si>
    <t>DG !</t>
  </si>
  <si>
    <t>sum area</t>
  </si>
  <si>
    <t>sum free BOB 348</t>
  </si>
  <si>
    <t>"348/311</t>
  </si>
  <si>
    <t>"3485/375</t>
  </si>
  <si>
    <t>all region</t>
  </si>
  <si>
    <t>none</t>
  </si>
  <si>
    <t>sum 725</t>
  </si>
  <si>
    <t>806/CH DG</t>
  </si>
  <si>
    <t>830/CH DG</t>
  </si>
  <si>
    <t>843/CH DG</t>
  </si>
  <si>
    <t>854/CH DG</t>
  </si>
  <si>
    <t>sum DG-Li/CH DG</t>
  </si>
  <si>
    <t>sum DG-free/CH DG</t>
  </si>
  <si>
    <t>sum DG region/CH DG</t>
  </si>
  <si>
    <t>sum BOB region/CH DG</t>
  </si>
  <si>
    <t>311/CH DG</t>
  </si>
  <si>
    <t>348/CH DG</t>
  </si>
  <si>
    <t>375/CH DG</t>
  </si>
  <si>
    <t>704/CH DG</t>
  </si>
  <si>
    <t>725/CH DG</t>
  </si>
  <si>
    <t>position DG Ch marker</t>
  </si>
  <si>
    <t>CH DG to all CH</t>
  </si>
  <si>
    <t>new</t>
  </si>
  <si>
    <t>806/CH</t>
  </si>
  <si>
    <t>830/CH</t>
  </si>
  <si>
    <t>843/CH</t>
  </si>
  <si>
    <t>854/CH</t>
  </si>
  <si>
    <t>sum DG-Li/CH</t>
  </si>
  <si>
    <t>sum DG-free/CH</t>
  </si>
  <si>
    <t>sum DG region/CH</t>
  </si>
  <si>
    <t>sum BOB region/CH</t>
  </si>
  <si>
    <t>311/CH</t>
  </si>
  <si>
    <t>348/CH</t>
  </si>
  <si>
    <t>375/CH</t>
  </si>
  <si>
    <t>704/CH</t>
  </si>
  <si>
    <t>725/CH</t>
  </si>
  <si>
    <t>"348/375</t>
  </si>
  <si>
    <t>Peak Type</t>
  </si>
  <si>
    <t>DG marker</t>
  </si>
  <si>
    <t>POX marker</t>
  </si>
  <si>
    <t>(PC+)POX</t>
  </si>
  <si>
    <t>PC+POX</t>
  </si>
  <si>
    <t>POX marker sum</t>
  </si>
  <si>
    <t>PC marker sum</t>
  </si>
  <si>
    <t>PC/POX</t>
  </si>
  <si>
    <t>DG/POX</t>
  </si>
  <si>
    <t>C=O region</t>
  </si>
  <si>
    <t>artifact</t>
  </si>
  <si>
    <t>free</t>
  </si>
  <si>
    <t>coordinated</t>
  </si>
  <si>
    <t>coord/free</t>
  </si>
  <si>
    <t>X</t>
  </si>
  <si>
    <t>IP</t>
  </si>
  <si>
    <t>CIP</t>
  </si>
  <si>
    <t>sum region</t>
  </si>
  <si>
    <t>PC-li/PC free</t>
  </si>
  <si>
    <t>free TFSI / sum PC</t>
  </si>
  <si>
    <t>IP / sum PC</t>
  </si>
  <si>
    <t>PC region</t>
  </si>
  <si>
    <t>POX</t>
  </si>
  <si>
    <t>PC/POX(960/974)</t>
  </si>
  <si>
    <t>carbonyl bound/free</t>
  </si>
  <si>
    <t>free TFSI/sum PC</t>
  </si>
  <si>
    <t>IP/sum PC</t>
  </si>
  <si>
    <t>conc,</t>
  </si>
  <si>
    <t>LiTFSI in PC</t>
  </si>
  <si>
    <t>LiBOB in PC</t>
  </si>
  <si>
    <t>LiBOB in DG</t>
  </si>
  <si>
    <t>LiTFSI-EDODET</t>
  </si>
  <si>
    <t>LiTFSI-SH9</t>
  </si>
  <si>
    <t>LiBOB-EBGM</t>
  </si>
  <si>
    <t>LiBOB-EDODET</t>
  </si>
  <si>
    <t>0 M</t>
  </si>
  <si>
    <t>373/2822</t>
  </si>
  <si>
    <t>375/Ch DG</t>
  </si>
  <si>
    <t>348/Ch DG</t>
  </si>
  <si>
    <t>870+890/Ch DG</t>
  </si>
  <si>
    <t>Gaussian</t>
  </si>
  <si>
    <t>%dg marker</t>
  </si>
  <si>
    <t>Voigt</t>
  </si>
  <si>
    <t>sum  all BOB 375</t>
  </si>
  <si>
    <t>all</t>
  </si>
  <si>
    <t>neat PC</t>
  </si>
  <si>
    <t>0.5M-LiTFSI-PC 1</t>
  </si>
  <si>
    <t>0.5M-LiTFSI-PC 2</t>
  </si>
  <si>
    <t>0.5M-LiTFSI-PC 3</t>
  </si>
  <si>
    <t>1.0M-LiTFSI-PC 3</t>
  </si>
  <si>
    <t>1.0M-LiTFSI-PC 1</t>
  </si>
  <si>
    <t>1.0M-LiTFSI-PC 2</t>
  </si>
  <si>
    <t>1.5M-LiTFSI-PC 1</t>
  </si>
  <si>
    <t>1.5M-LiTFSI-PC 2</t>
  </si>
  <si>
    <t>1.5M-LiTFSI-PC 3</t>
  </si>
  <si>
    <t>2.0M-LiTFSI-PC</t>
  </si>
  <si>
    <t>0.5M-LiBOB-PC 1</t>
  </si>
  <si>
    <t>0.5M-LiBOB-PC 2</t>
  </si>
  <si>
    <t>0.5M-LiBOB-PC 3</t>
  </si>
  <si>
    <t>1.0M-LiBOB-PC 1</t>
  </si>
  <si>
    <t>1.0M-LiBOB-PC 2</t>
  </si>
  <si>
    <t>1.0M-LiBOB-PC 3</t>
  </si>
  <si>
    <t>1.5M-LiBOB-PC 1</t>
  </si>
  <si>
    <t>1.5M-LiBOB-PC 2</t>
  </si>
  <si>
    <t>1.5M-LiBOB-PC 3</t>
  </si>
  <si>
    <t>2.0M-LiBOB-PC</t>
  </si>
  <si>
    <t>dry LiBOB</t>
  </si>
  <si>
    <t>neat DG</t>
  </si>
  <si>
    <t>0.25M-LiBOB-DG</t>
  </si>
  <si>
    <t>0.5M-LiBOB-DG 1</t>
  </si>
  <si>
    <t>0.5M-LiBOB-DG 3</t>
  </si>
  <si>
    <t>0.5M-LiBOB-DG 2</t>
  </si>
  <si>
    <t>0.75M-LiBOB-DG</t>
  </si>
  <si>
    <t>1.0M-LiBOB-DG 3</t>
  </si>
  <si>
    <t>1.0M-LiBOB-DG 2</t>
  </si>
  <si>
    <t>1.0M-LiBOB-DG 1</t>
  </si>
  <si>
    <t>1.25M-LiBOB-DG</t>
  </si>
  <si>
    <t>1.5M-LiBOB-DG 1</t>
  </si>
  <si>
    <t>1.5M-LiBOB-DG 2</t>
  </si>
  <si>
    <t>1.5M-LiBOB-DG 3</t>
  </si>
  <si>
    <t>1.75M-LiBOB-DG</t>
  </si>
  <si>
    <t>2.0M-LiBOB-DG-top</t>
  </si>
  <si>
    <t>2.0M-LiBOB-DG-bottom</t>
  </si>
  <si>
    <t>dry Pox</t>
  </si>
  <si>
    <t>0.5M-LiBOB-DG-POx</t>
  </si>
  <si>
    <t>1.5M-LiBOB-PC-POx</t>
  </si>
  <si>
    <t>1.0M-LiBOB-PC-POx</t>
  </si>
  <si>
    <t>0.5M-LiBOB-PC-POx</t>
  </si>
  <si>
    <t>1.5M-LiTFSI-PC-POx</t>
  </si>
  <si>
    <t>1.0M-LiTFSI-PC-POx</t>
  </si>
  <si>
    <t>0.5M-LiTFSI-PC-POx</t>
  </si>
  <si>
    <t>1.5M-LiBOB-DG-POx</t>
  </si>
  <si>
    <t>1.0M-LiBOB-DG-POx</t>
  </si>
  <si>
    <t>1.0M-LiBOB-DG-Pox-part dried</t>
  </si>
  <si>
    <t>1.0M-LiBOB-DG-Pox-dried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</si>
</sst>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AD47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2E75B6"/>
      <name val="Calibri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2" fontId="0" fillId="0" borderId="0" xfId="0" applyNumberFormat="1" applyAlignment="1" applyProtection="1"/>
    <xf numFmtId="1" fontId="0" fillId="0" borderId="0" xfId="0" applyNumberFormat="1" applyAlignment="1" applyProtection="1"/>
    <xf numFmtId="0" fontId="0" fillId="0" borderId="0" xfId="0" applyAlignment="1" applyProtection="1"/>
    <xf numFmtId="1" fontId="1" fillId="0" borderId="0" xfId="0" applyNumberFormat="1" applyFont="1" applyAlignment="1" applyProtection="1"/>
    <xf numFmtId="2" fontId="1" fillId="0" borderId="0" xfId="0" applyNumberFormat="1" applyFont="1" applyAlignment="1" applyProtection="1"/>
    <xf numFmtId="164" fontId="0" fillId="0" borderId="0" xfId="0" applyNumberFormat="1" applyAlignment="1" applyProtection="1"/>
    <xf numFmtId="2" fontId="2" fillId="0" borderId="0" xfId="0" applyNumberFormat="1" applyFont="1" applyAlignment="1" applyProtection="1"/>
    <xf numFmtId="1" fontId="3" fillId="0" borderId="0" xfId="0" applyNumberFormat="1" applyFont="1" applyAlignment="1" applyProtection="1"/>
    <xf numFmtId="2" fontId="3" fillId="0" borderId="0" xfId="0" applyNumberFormat="1" applyFont="1" applyAlignment="1" applyProtection="1"/>
    <xf numFmtId="2" fontId="4" fillId="0" borderId="0" xfId="0" applyNumberFormat="1" applyFont="1" applyAlignment="1" applyProtection="1"/>
    <xf numFmtId="1" fontId="4" fillId="0" borderId="0" xfId="0" applyNumberFormat="1" applyFont="1" applyAlignment="1" applyProtection="1"/>
    <xf numFmtId="2" fontId="5" fillId="0" borderId="0" xfId="0" applyNumberFormat="1" applyFont="1" applyAlignment="1" applyProtection="1"/>
    <xf numFmtId="1" fontId="5" fillId="0" borderId="0" xfId="0" applyNumberFormat="1" applyFont="1" applyAlignment="1" applyProtection="1"/>
    <xf numFmtId="2" fontId="0" fillId="0" borderId="0" xfId="0" applyNumberFormat="1" applyFont="1" applyAlignment="1" applyProtection="1"/>
    <xf numFmtId="0" fontId="3" fillId="0" borderId="0" xfId="0" applyFont="1" applyAlignment="1" applyProtection="1"/>
    <xf numFmtId="164" fontId="3" fillId="0" borderId="0" xfId="0" applyNumberFormat="1" applyFont="1" applyAlignment="1" applyProtection="1"/>
    <xf numFmtId="1" fontId="0" fillId="0" borderId="0" xfId="0" applyNumberFormat="1" applyFont="1" applyAlignment="1" applyProtection="1"/>
    <xf numFmtId="0" fontId="0" fillId="2" borderId="0" xfId="0" applyFill="1"/>
    <xf numFmtId="1" fontId="0" fillId="2" borderId="0" xfId="0" applyNumberFormat="1" applyFill="1" applyAlignment="1" applyProtection="1"/>
    <xf numFmtId="164" fontId="0" fillId="2" borderId="0" xfId="0" applyNumberFormat="1" applyFill="1" applyAlignment="1" applyProtection="1"/>
    <xf numFmtId="2" fontId="0" fillId="2" borderId="0" xfId="0" applyNumberFormat="1" applyFill="1" applyAlignment="1" applyProtection="1"/>
    <xf numFmtId="164" fontId="0" fillId="0" borderId="0" xfId="0" applyNumberFormat="1" applyFont="1" applyAlignment="1" applyProtection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5B9BD5"/>
      <rgbColor rgb="FF993366"/>
      <rgbColor rgb="FFFFFFCC"/>
      <rgbColor rgb="FFDEEBF7"/>
      <rgbColor rgb="FF660066"/>
      <rgbColor rgb="FFFF8080"/>
      <rgbColor rgb="FF2E75B6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70AD47"/>
      <rgbColor rgb="FF003300"/>
      <rgbColor rgb="FF333300"/>
      <rgbColor rgb="FF993300"/>
      <rgbColor rgb="FF993366"/>
      <rgbColor rgb="FF264478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PC-Li / PC free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428645563051401"/>
          <c:y val="0.171727887548071"/>
          <c:w val="0.773871302542813"/>
          <c:h val="0.62352473146797505"/>
        </c:manualLayout>
      </c:layout>
      <c:scatterChart>
        <c:scatterStyle val="lineMarker"/>
        <c:varyColors val="0"/>
        <c:ser>
          <c:idx val="0"/>
          <c:order val="0"/>
          <c:tx>
            <c:v>before</c:v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PC'!$E$29:$E$33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'LiTFSI in PC'!$F$29:$F$33</c:f>
              <c:numCache>
                <c:formatCode>0.00</c:formatCode>
                <c:ptCount val="5"/>
                <c:pt idx="1">
                  <c:v>8.9781144703134346E-3</c:v>
                </c:pt>
                <c:pt idx="2">
                  <c:v>7.2064530209395378E-2</c:v>
                </c:pt>
                <c:pt idx="3">
                  <c:v>0.14247452969269708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82-4F51-9502-64684CCFA4CE}"/>
            </c:ext>
          </c:extLst>
        </c:ser>
        <c:ser>
          <c:idx val="1"/>
          <c:order val="1"/>
          <c:tx>
            <c:v>after</c:v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PC'!$E$30:$E$32</c:f>
              <c:numCache>
                <c:formatCode>0.0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'LiTFSI in PC'!$G$30:$G$32</c:f>
              <c:numCache>
                <c:formatCode>0.00</c:formatCode>
                <c:ptCount val="3"/>
                <c:pt idx="0">
                  <c:v>7.7763209592046651E-3</c:v>
                </c:pt>
                <c:pt idx="1">
                  <c:v>5.683781072375306E-2</c:v>
                </c:pt>
                <c:pt idx="2">
                  <c:v>0.13554917373662168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82-4F51-9502-64684CCFA4CE}"/>
            </c:ext>
          </c:extLst>
        </c:ser>
        <c:ser>
          <c:idx val="2"/>
          <c:order val="2"/>
          <c:tx>
            <c:v>old</c:v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PC'!$E$29:$E$33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'LiTFSI in PC'!$H$29:$H$33</c:f>
              <c:numCache>
                <c:formatCode>0.00</c:formatCode>
                <c:ptCount val="5"/>
                <c:pt idx="0">
                  <c:v>0</c:v>
                </c:pt>
                <c:pt idx="1">
                  <c:v>1.3425077926514333E-2</c:v>
                </c:pt>
                <c:pt idx="2">
                  <c:v>0.13777458426326919</c:v>
                </c:pt>
                <c:pt idx="3">
                  <c:v>0.15846577561687877</c:v>
                </c:pt>
                <c:pt idx="4">
                  <c:v>0.2453367949393416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82-4F51-9502-64684CCFA4CE}"/>
            </c:ext>
          </c:extLst>
        </c:ser>
        <c:ser>
          <c:idx val="3"/>
          <c:order val="3"/>
          <c:tx>
            <c:strRef>
              <c:f>'LiTFSI in PC'!$P$28</c:f>
              <c:strCache>
                <c:ptCount val="1"/>
                <c:pt idx="0">
                  <c:v>POX-EGBM</c:v>
                </c:pt>
              </c:strCache>
            </c:strRef>
          </c:tx>
          <c:spPr>
            <a:ln w="19080" cap="rnd">
              <a:solidFill>
                <a:srgbClr val="FFC000"/>
              </a:solidFill>
              <a:round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PC'!$L$29:$L$34</c:f>
              <c:numCache>
                <c:formatCode>0.00</c:formatCode>
                <c:ptCount val="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1</c:v>
                </c:pt>
                <c:pt idx="5">
                  <c:v>1</c:v>
                </c:pt>
              </c:numCache>
            </c:numRef>
          </c:xVal>
          <c:yVal>
            <c:numRef>
              <c:f>'LiTFSI in PC'!$P$29:$P$34</c:f>
              <c:numCache>
                <c:formatCode>0.00</c:formatCode>
                <c:ptCount val="6"/>
                <c:pt idx="1">
                  <c:v>0.23441502317906801</c:v>
                </c:pt>
                <c:pt idx="2">
                  <c:v>0.281777114349688</c:v>
                </c:pt>
                <c:pt idx="3">
                  <c:v>0.24797683062030801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E82-4F51-9502-64684CCFA4CE}"/>
            </c:ext>
          </c:extLst>
        </c:ser>
        <c:ser>
          <c:idx val="4"/>
          <c:order val="4"/>
          <c:tx>
            <c:strRef>
              <c:f>'LiTFSI in PC'!$N$28</c:f>
              <c:strCache>
                <c:ptCount val="1"/>
                <c:pt idx="0">
                  <c:v>POX-SH9</c:v>
                </c:pt>
              </c:strCache>
            </c:strRef>
          </c:tx>
          <c:spPr>
            <a:ln w="19080" cap="rnd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PC'!$L$33</c:f>
              <c:numCache>
                <c:formatCode>0.00</c:formatCode>
                <c:ptCount val="1"/>
                <c:pt idx="0">
                  <c:v>1</c:v>
                </c:pt>
              </c:numCache>
            </c:numRef>
          </c:xVal>
          <c:yVal>
            <c:numRef>
              <c:f>'LiTFSI in PC'!$Q$33</c:f>
              <c:numCache>
                <c:formatCode>0.00</c:formatCode>
                <c:ptCount val="1"/>
                <c:pt idx="0">
                  <c:v>5.7107197895721003E-2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E82-4F51-9502-64684CCFA4CE}"/>
            </c:ext>
          </c:extLst>
        </c:ser>
        <c:ser>
          <c:idx val="5"/>
          <c:order val="5"/>
          <c:tx>
            <c:strRef>
              <c:f>'LiTFSI in PC'!$O$28</c:f>
              <c:strCache>
                <c:ptCount val="1"/>
                <c:pt idx="0">
                  <c:v>POX-EDODET</c:v>
                </c:pt>
              </c:strCache>
            </c:strRef>
          </c:tx>
          <c:spPr>
            <a:ln w="19080" cap="rnd">
              <a:solidFill>
                <a:srgbClr val="70AD47"/>
              </a:solidFill>
              <a:round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PC'!$L$29:$L$34</c:f>
              <c:numCache>
                <c:formatCode>0.00</c:formatCode>
                <c:ptCount val="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1</c:v>
                </c:pt>
                <c:pt idx="5">
                  <c:v>1</c:v>
                </c:pt>
              </c:numCache>
            </c:numRef>
          </c:xVal>
          <c:yVal>
            <c:numRef>
              <c:f>'LiTFSI in PC'!$R$29:$R$34</c:f>
              <c:numCache>
                <c:formatCode>0.00</c:formatCode>
                <c:ptCount val="6"/>
                <c:pt idx="0">
                  <c:v>0</c:v>
                </c:pt>
                <c:pt idx="5">
                  <c:v>5.6918492317966897E-2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E82-4F51-9502-64684CCFA4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33474"/>
        <c:axId val="92844297"/>
      </c:scatterChart>
      <c:valAx>
        <c:axId val="45533474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2844297"/>
        <c:crosses val="autoZero"/>
        <c:crossBetween val="midCat"/>
      </c:valAx>
      <c:valAx>
        <c:axId val="9284429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45533474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 IPs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PC'!$AJ$67</c:f>
              <c:strCache>
                <c:ptCount val="1"/>
                <c:pt idx="0">
                  <c:v>before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PC'!$AI$68:$AI$72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PC'!$AJ$68:$AJ$72</c:f>
              <c:numCache>
                <c:formatCode>0.00</c:formatCode>
                <c:ptCount val="5"/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A9-4ACE-90F6-F669CE334B2F}"/>
            </c:ext>
          </c:extLst>
        </c:ser>
        <c:ser>
          <c:idx val="1"/>
          <c:order val="1"/>
          <c:tx>
            <c:strRef>
              <c:f>'LiBOB in PC'!$AK$67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PC'!$AI$68:$AI$72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PC'!$AK$68:$AK$72</c:f>
              <c:numCache>
                <c:formatCode>0.00</c:formatCode>
                <c:ptCount val="5"/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A9-4ACE-90F6-F669CE334B2F}"/>
            </c:ext>
          </c:extLst>
        </c:ser>
        <c:ser>
          <c:idx val="2"/>
          <c:order val="2"/>
          <c:tx>
            <c:strRef>
              <c:f>'LiBOB in PC'!$AL$67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PC'!$AI$68:$AI$72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PC'!$AL$68:$AL$72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0.47587547313230277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0A9-4ACE-90F6-F669CE334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85918"/>
        <c:axId val="37435127"/>
      </c:scatterChart>
      <c:valAx>
        <c:axId val="80685918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7435127"/>
        <c:crosses val="autoZero"/>
        <c:crossBetween val="midCat"/>
      </c:valAx>
      <c:valAx>
        <c:axId val="3743512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80685918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all BOB (311)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PC'!$AY$51</c:f>
              <c:strCache>
                <c:ptCount val="1"/>
                <c:pt idx="0">
                  <c:v>before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PC'!$AX$52:$AX$56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PC'!$AY$52:$AY$56</c:f>
              <c:numCache>
                <c:formatCode>0.00</c:formatCode>
                <c:ptCount val="5"/>
                <c:pt idx="1">
                  <c:v>2.412916118412312</c:v>
                </c:pt>
                <c:pt idx="2">
                  <c:v>3.2113800738652483</c:v>
                </c:pt>
                <c:pt idx="3">
                  <c:v>4.7324305598258478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F5-45FE-89CF-68365AE9CB7F}"/>
            </c:ext>
          </c:extLst>
        </c:ser>
        <c:ser>
          <c:idx val="1"/>
          <c:order val="1"/>
          <c:tx>
            <c:strRef>
              <c:f>'LiBOB in PC'!$AZ$51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PC'!$AX$52:$AX$56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PC'!$AZ$52:$AZ$56</c:f>
              <c:numCache>
                <c:formatCode>0.00</c:formatCode>
                <c:ptCount val="5"/>
                <c:pt idx="1">
                  <c:v>2.6670911851035655</c:v>
                </c:pt>
                <c:pt idx="2">
                  <c:v>3.3678371574199679</c:v>
                </c:pt>
                <c:pt idx="3">
                  <c:v>4.4287723902454577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F5-45FE-89CF-68365AE9CB7F}"/>
            </c:ext>
          </c:extLst>
        </c:ser>
        <c:ser>
          <c:idx val="2"/>
          <c:order val="2"/>
          <c:tx>
            <c:strRef>
              <c:f>'LiBOB in PC'!$BA$51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PC'!$AX$52:$AX$56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PC'!$BA$52:$BA$56</c:f>
              <c:numCache>
                <c:formatCode>0.00</c:formatCode>
                <c:ptCount val="5"/>
                <c:pt idx="0">
                  <c:v>0</c:v>
                </c:pt>
                <c:pt idx="1">
                  <c:v>2.0871226938469309</c:v>
                </c:pt>
                <c:pt idx="2">
                  <c:v>4.0676347250096718</c:v>
                </c:pt>
                <c:pt idx="3">
                  <c:v>5.2168886534650261</c:v>
                </c:pt>
                <c:pt idx="4">
                  <c:v>5.9222791142899451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F5-45FE-89CF-68365AE9C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03614"/>
        <c:axId val="90630949"/>
      </c:scatterChart>
      <c:valAx>
        <c:axId val="35903614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0630949"/>
        <c:crosses val="autoZero"/>
        <c:crossBetween val="midCat"/>
      </c:valAx>
      <c:valAx>
        <c:axId val="9063094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5903614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all BOB (373)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PC'!$AY$59</c:f>
              <c:strCache>
                <c:ptCount val="1"/>
                <c:pt idx="0">
                  <c:v>before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PC'!$AX$60:$AX$64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PC'!$AY$60:$AY$64</c:f>
              <c:numCache>
                <c:formatCode>0.00</c:formatCode>
                <c:ptCount val="5"/>
                <c:pt idx="1">
                  <c:v>0.71769106413351902</c:v>
                </c:pt>
                <c:pt idx="2">
                  <c:v>1.5123364752682569</c:v>
                </c:pt>
                <c:pt idx="3">
                  <c:v>2.1176721948292494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AF-490F-9ABC-7088F757E8B3}"/>
            </c:ext>
          </c:extLst>
        </c:ser>
        <c:ser>
          <c:idx val="1"/>
          <c:order val="1"/>
          <c:tx>
            <c:strRef>
              <c:f>'LiBOB in PC'!$AZ$59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PC'!$AX$60:$AX$64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PC'!$AZ$60:$AZ$64</c:f>
              <c:numCache>
                <c:formatCode>0.00</c:formatCode>
                <c:ptCount val="5"/>
                <c:pt idx="1">
                  <c:v>0.66357226021731608</c:v>
                </c:pt>
                <c:pt idx="2">
                  <c:v>1.4414515476066945</c:v>
                </c:pt>
                <c:pt idx="3">
                  <c:v>2.207424831001239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AF-490F-9ABC-7088F757E8B3}"/>
            </c:ext>
          </c:extLst>
        </c:ser>
        <c:ser>
          <c:idx val="2"/>
          <c:order val="2"/>
          <c:tx>
            <c:strRef>
              <c:f>'LiBOB in PC'!$BA$59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PC'!$AX$60:$AX$64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PC'!$BA$60:$BA$64</c:f>
              <c:numCache>
                <c:formatCode>0.00</c:formatCode>
                <c:ptCount val="5"/>
                <c:pt idx="0">
                  <c:v>0</c:v>
                </c:pt>
                <c:pt idx="1">
                  <c:v>0.80014896851905903</c:v>
                </c:pt>
                <c:pt idx="2">
                  <c:v>2.0119255783945409</c:v>
                </c:pt>
                <c:pt idx="3">
                  <c:v>2.1529149027757146</c:v>
                </c:pt>
                <c:pt idx="4">
                  <c:v>2.686759385631794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AF-490F-9ABC-7088F757E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85171"/>
        <c:axId val="98490310"/>
      </c:scatterChart>
      <c:valAx>
        <c:axId val="66585171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8490310"/>
        <c:crosses val="autoZero"/>
        <c:crossBetween val="midCat"/>
      </c:valAx>
      <c:valAx>
        <c:axId val="9849031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6585171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free/all BOB (348/311)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PC'!$AY$75</c:f>
              <c:strCache>
                <c:ptCount val="1"/>
                <c:pt idx="0">
                  <c:v>before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PC'!$AX$76:$AX$80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PC'!$AY$76:$AY$80</c:f>
              <c:numCache>
                <c:formatCode>0.00</c:formatCode>
                <c:ptCount val="5"/>
                <c:pt idx="1">
                  <c:v>6.2400993599079371E-2</c:v>
                </c:pt>
                <c:pt idx="2">
                  <c:v>0.10841649476872758</c:v>
                </c:pt>
                <c:pt idx="3">
                  <c:v>8.2629330625328221E-2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41-49A6-B0DA-5C4CE82DEB78}"/>
            </c:ext>
          </c:extLst>
        </c:ser>
        <c:ser>
          <c:idx val="1"/>
          <c:order val="1"/>
          <c:tx>
            <c:strRef>
              <c:f>'LiBOB in PC'!$AZ$75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PC'!$AX$76:$AX$80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PC'!$AZ$76:$AZ$80</c:f>
              <c:numCache>
                <c:formatCode>0.00</c:formatCode>
                <c:ptCount val="5"/>
                <c:pt idx="1">
                  <c:v>5.3373916245856905E-2</c:v>
                </c:pt>
                <c:pt idx="2">
                  <c:v>8.5045919187629868E-2</c:v>
                </c:pt>
                <c:pt idx="3">
                  <c:v>8.7405356593532005E-2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41-49A6-B0DA-5C4CE82DEB78}"/>
            </c:ext>
          </c:extLst>
        </c:ser>
        <c:ser>
          <c:idx val="2"/>
          <c:order val="2"/>
          <c:tx>
            <c:strRef>
              <c:f>'LiBOB in PC'!$BA$75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PC'!$AX$76:$AX$80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PC'!$BA$76:$BA$80</c:f>
              <c:numCache>
                <c:formatCode>0.00</c:formatCode>
                <c:ptCount val="5"/>
                <c:pt idx="1">
                  <c:v>8.6945396634530131E-2</c:v>
                </c:pt>
                <c:pt idx="2">
                  <c:v>9.9055645613192439E-2</c:v>
                </c:pt>
                <c:pt idx="3">
                  <c:v>7.0878872385496672E-2</c:v>
                </c:pt>
                <c:pt idx="4">
                  <c:v>8.8674081664222276E-2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841-49A6-B0DA-5C4CE82DE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03008"/>
        <c:axId val="12077859"/>
      </c:scatterChart>
      <c:valAx>
        <c:axId val="54903008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2077859"/>
        <c:crosses val="autoZero"/>
        <c:crossBetween val="midCat"/>
      </c:valAx>
      <c:valAx>
        <c:axId val="1207785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4903008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 free BOB (348)</a:t>
            </a:r>
          </a:p>
        </c:rich>
      </c:tx>
      <c:layout>
        <c:manualLayout>
          <c:xMode val="edge"/>
          <c:yMode val="edge"/>
          <c:x val="0.398927613941019"/>
          <c:y val="2.3339079697652799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PC'!$AY$67</c:f>
              <c:strCache>
                <c:ptCount val="1"/>
                <c:pt idx="0">
                  <c:v>before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PC'!$AX$68:$AX$72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PC'!$AY$68:$AY$72</c:f>
              <c:numCache>
                <c:formatCode>0.00</c:formatCode>
                <c:ptCount val="5"/>
                <c:pt idx="1">
                  <c:v>0.15056836326016212</c:v>
                </c:pt>
                <c:pt idx="2">
                  <c:v>0.3481665709786077</c:v>
                </c:pt>
                <c:pt idx="3">
                  <c:v>0.3910375693892571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DD-4F14-9086-D0E9209BD69C}"/>
            </c:ext>
          </c:extLst>
        </c:ser>
        <c:ser>
          <c:idx val="1"/>
          <c:order val="1"/>
          <c:tx>
            <c:strRef>
              <c:f>'LiBOB in PC'!$AZ$67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PC'!$AX$68:$AX$72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PC'!$AZ$68:$AZ$72</c:f>
              <c:numCache>
                <c:formatCode>0.00</c:formatCode>
                <c:ptCount val="5"/>
                <c:pt idx="1">
                  <c:v>0.14235310153378095</c:v>
                </c:pt>
                <c:pt idx="2">
                  <c:v>0.28642080672703568</c:v>
                </c:pt>
                <c:pt idx="3">
                  <c:v>0.38709843004099331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DD-4F14-9086-D0E9209BD69C}"/>
            </c:ext>
          </c:extLst>
        </c:ser>
        <c:ser>
          <c:idx val="2"/>
          <c:order val="2"/>
          <c:tx>
            <c:strRef>
              <c:f>'LiBOB in PC'!$BA$67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PC'!$AX$68:$AX$72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PC'!$BA$68:$BA$72</c:f>
              <c:numCache>
                <c:formatCode>0.00</c:formatCode>
                <c:ptCount val="5"/>
                <c:pt idx="0">
                  <c:v>0</c:v>
                </c:pt>
                <c:pt idx="1">
                  <c:v>0.18146571044145041</c:v>
                </c:pt>
                <c:pt idx="2">
                  <c:v>0.40292218380447353</c:v>
                </c:pt>
                <c:pt idx="3">
                  <c:v>0.36976718511829315</c:v>
                </c:pt>
                <c:pt idx="4">
                  <c:v>0.52515266181886455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DD-4F14-9086-D0E9209BD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231220"/>
        <c:axId val="65960829"/>
      </c:scatterChart>
      <c:valAx>
        <c:axId val="64231220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5960829"/>
        <c:crosses val="autoZero"/>
        <c:crossBetween val="midCat"/>
      </c:valAx>
      <c:valAx>
        <c:axId val="6596082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4231220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 free/all BOB (348/373)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PC'!$AY$83</c:f>
              <c:strCache>
                <c:ptCount val="1"/>
                <c:pt idx="0">
                  <c:v>before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PC'!$AX$84:$AX$88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PC'!$AY$84:$AY$88</c:f>
              <c:numCache>
                <c:formatCode>0.00</c:formatCode>
                <c:ptCount val="5"/>
                <c:pt idx="1">
                  <c:v>0.2097955106100505</c:v>
                </c:pt>
                <c:pt idx="2">
                  <c:v>0.23021766430440041</c:v>
                </c:pt>
                <c:pt idx="3">
                  <c:v>0.18465443818172575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21-4722-81F3-B82AC0B0187F}"/>
            </c:ext>
          </c:extLst>
        </c:ser>
        <c:ser>
          <c:idx val="1"/>
          <c:order val="1"/>
          <c:tx>
            <c:strRef>
              <c:f>'LiBOB in PC'!$AZ$83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PC'!$AX$84:$AX$88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PC'!$AZ$84:$AZ$88</c:f>
              <c:numCache>
                <c:formatCode>0.00</c:formatCode>
                <c:ptCount val="5"/>
                <c:pt idx="1">
                  <c:v>0.21452539545152344</c:v>
                </c:pt>
                <c:pt idx="2">
                  <c:v>0.19870304152962531</c:v>
                </c:pt>
                <c:pt idx="3">
                  <c:v>0.17536199856255763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21-4722-81F3-B82AC0B0187F}"/>
            </c:ext>
          </c:extLst>
        </c:ser>
        <c:ser>
          <c:idx val="2"/>
          <c:order val="2"/>
          <c:tx>
            <c:strRef>
              <c:f>'LiBOB in PC'!$BA$83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PC'!$AX$84:$AX$88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PC'!$BA$84:$BA$88</c:f>
              <c:numCache>
                <c:formatCode>0.00</c:formatCode>
                <c:ptCount val="5"/>
                <c:pt idx="1">
                  <c:v>0.22678990735601756</c:v>
                </c:pt>
                <c:pt idx="2">
                  <c:v>0.20026694234187029</c:v>
                </c:pt>
                <c:pt idx="3">
                  <c:v>0.17175188143365952</c:v>
                </c:pt>
                <c:pt idx="4">
                  <c:v>0.19545950583713115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21-4722-81F3-B82AC0B018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4327"/>
        <c:axId val="62599017"/>
      </c:scatterChart>
      <c:valAx>
        <c:axId val="9534327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1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2599017"/>
        <c:crosses val="autoZero"/>
        <c:crossBetween val="midCat"/>
      </c:valAx>
      <c:valAx>
        <c:axId val="6259901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1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534327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PC-free/sum PC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PC'!$T$59</c:f>
              <c:strCache>
                <c:ptCount val="1"/>
                <c:pt idx="0">
                  <c:v>before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PC'!$S$60:$S$64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PC'!$T$60:$T$64</c:f>
              <c:numCache>
                <c:formatCode>0.00</c:formatCode>
                <c:ptCount val="5"/>
                <c:pt idx="1">
                  <c:v>96.723928155767652</c:v>
                </c:pt>
                <c:pt idx="2">
                  <c:v>96.471470054422952</c:v>
                </c:pt>
                <c:pt idx="3">
                  <c:v>91.429988401297749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6A-4B3D-AD82-0297E068FE4F}"/>
            </c:ext>
          </c:extLst>
        </c:ser>
        <c:ser>
          <c:idx val="1"/>
          <c:order val="1"/>
          <c:tx>
            <c:strRef>
              <c:f>'LiBOB in PC'!$U$59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PC'!$S$60:$S$64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PC'!$U$60:$U$64</c:f>
              <c:numCache>
                <c:formatCode>0.00</c:formatCode>
                <c:ptCount val="5"/>
                <c:pt idx="1">
                  <c:v>98.019464182077371</c:v>
                </c:pt>
                <c:pt idx="2">
                  <c:v>96.281992832692652</c:v>
                </c:pt>
                <c:pt idx="3">
                  <c:v>92.593425593001811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6A-4B3D-AD82-0297E068FE4F}"/>
            </c:ext>
          </c:extLst>
        </c:ser>
        <c:ser>
          <c:idx val="2"/>
          <c:order val="2"/>
          <c:tx>
            <c:strRef>
              <c:f>'LiBOB in PC'!$V$59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PC'!$S$60:$S$64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PC'!$V$60:$V$64</c:f>
              <c:numCache>
                <c:formatCode>0.00</c:formatCode>
                <c:ptCount val="5"/>
                <c:pt idx="0">
                  <c:v>100</c:v>
                </c:pt>
                <c:pt idx="1">
                  <c:v>96.002592398029321</c:v>
                </c:pt>
                <c:pt idx="2">
                  <c:v>94.35293604396189</c:v>
                </c:pt>
                <c:pt idx="3">
                  <c:v>109.22440805987831</c:v>
                </c:pt>
                <c:pt idx="4">
                  <c:v>92.162360176210242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16A-4B3D-AD82-0297E068F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2146"/>
        <c:axId val="51181647"/>
      </c:scatterChart>
      <c:valAx>
        <c:axId val="6752146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1181647"/>
        <c:crosses val="autoZero"/>
        <c:crossBetween val="midCat"/>
      </c:valAx>
      <c:valAx>
        <c:axId val="5118164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752146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1" strike="noStrike" spc="-1">
                <a:solidFill>
                  <a:srgbClr val="595959"/>
                </a:solidFill>
                <a:latin typeface="Calibri"/>
              </a:rPr>
              <a:t>free BOB to sum PC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PC'!$AJ$75</c:f>
              <c:strCache>
                <c:ptCount val="1"/>
                <c:pt idx="0">
                  <c:v>before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PC'!$AI$76:$AI$80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PC'!$AJ$76:$AJ$80</c:f>
              <c:numCache>
                <c:formatCode>0.00</c:formatCode>
                <c:ptCount val="5"/>
                <c:pt idx="1">
                  <c:v>2.0644746159934849E-2</c:v>
                </c:pt>
                <c:pt idx="2">
                  <c:v>9.630770844122509E-2</c:v>
                </c:pt>
                <c:pt idx="3">
                  <c:v>0.11608379787668252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24-41C5-A07C-3E3EFE72D7C2}"/>
            </c:ext>
          </c:extLst>
        </c:ser>
        <c:ser>
          <c:idx val="1"/>
          <c:order val="1"/>
          <c:tx>
            <c:strRef>
              <c:f>'LiBOB in PC'!$AK$75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PC'!$AI$76:$AI$80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PC'!$AK$76:$AK$80</c:f>
              <c:numCache>
                <c:formatCode>0.00</c:formatCode>
                <c:ptCount val="5"/>
                <c:pt idx="1">
                  <c:v>3.3973533011307802E-2</c:v>
                </c:pt>
                <c:pt idx="2">
                  <c:v>8.8344738359362282E-2</c:v>
                </c:pt>
                <c:pt idx="3">
                  <c:v>0.13088939662258001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24-41C5-A07C-3E3EFE72D7C2}"/>
            </c:ext>
          </c:extLst>
        </c:ser>
        <c:ser>
          <c:idx val="2"/>
          <c:order val="2"/>
          <c:tx>
            <c:strRef>
              <c:f>'LiBOB in PC'!$AL$75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PC'!$AI$76:$AI$80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PC'!$AL$76:$AL$80</c:f>
              <c:numCache>
                <c:formatCode>0.00</c:formatCode>
                <c:ptCount val="5"/>
                <c:pt idx="0">
                  <c:v>0</c:v>
                </c:pt>
                <c:pt idx="1">
                  <c:v>2.0138212205362525E-2</c:v>
                </c:pt>
                <c:pt idx="2">
                  <c:v>0.11991140833497717</c:v>
                </c:pt>
                <c:pt idx="3">
                  <c:v>0.28254035370891345</c:v>
                </c:pt>
                <c:pt idx="4">
                  <c:v>0.15760179071613969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424-41C5-A07C-3E3EFE72D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04795"/>
        <c:axId val="86925238"/>
      </c:scatterChart>
      <c:valAx>
        <c:axId val="30004795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1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86925238"/>
        <c:crosses val="autoZero"/>
        <c:crossBetween val="midCat"/>
      </c:valAx>
      <c:valAx>
        <c:axId val="8692523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1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0004795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1" strike="noStrike" spc="-1">
                <a:solidFill>
                  <a:srgbClr val="595959"/>
                </a:solidFill>
                <a:latin typeface="Calibri"/>
              </a:rPr>
              <a:t>ion pairs to sum PC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PC'!$AJ$83</c:f>
              <c:strCache>
                <c:ptCount val="1"/>
                <c:pt idx="0">
                  <c:v>before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PC'!$AI$84:$AI$88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PC'!$AJ$84:$AJ$88</c:f>
              <c:numCache>
                <c:formatCode>0.00</c:formatCode>
                <c:ptCount val="5"/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8A-470C-A11F-A422DABA42C9}"/>
            </c:ext>
          </c:extLst>
        </c:ser>
        <c:ser>
          <c:idx val="1"/>
          <c:order val="1"/>
          <c:tx>
            <c:strRef>
              <c:f>'LiBOB in PC'!$AK$83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PC'!$AI$84:$AI$88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PC'!$AK$84:$AK$88</c:f>
              <c:numCache>
                <c:formatCode>0.00</c:formatCode>
                <c:ptCount val="5"/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8A-470C-A11F-A422DABA42C9}"/>
            </c:ext>
          </c:extLst>
        </c:ser>
        <c:ser>
          <c:idx val="2"/>
          <c:order val="2"/>
          <c:tx>
            <c:strRef>
              <c:f>'LiBOB in PC'!$AL$83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PC'!$AI$84:$AI$88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PC'!$AL$84:$AL$88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2.593194547391393E-2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A8A-470C-A11F-A422DABA4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04820"/>
        <c:axId val="80784627"/>
      </c:scatterChart>
      <c:valAx>
        <c:axId val="66704820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1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80784627"/>
        <c:crosses val="autoZero"/>
        <c:crossBetween val="midCat"/>
      </c:valAx>
      <c:valAx>
        <c:axId val="8078462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1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6704820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1" strike="noStrike" spc="-1">
                <a:solidFill>
                  <a:srgbClr val="595959"/>
                </a:solidFill>
                <a:latin typeface="Calibri"/>
              </a:rPr>
              <a:t>725/713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PC'!$C$66</c:f>
              <c:strCache>
                <c:ptCount val="1"/>
                <c:pt idx="0">
                  <c:v>before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PC'!$B$67:$B$71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PC'!$C$67:$C$71</c:f>
              <c:numCache>
                <c:formatCode>0.00</c:formatCode>
                <c:ptCount val="5"/>
                <c:pt idx="1">
                  <c:v>5.5214325576451194E-2</c:v>
                </c:pt>
                <c:pt idx="2">
                  <c:v>0.13640613937235455</c:v>
                </c:pt>
                <c:pt idx="3">
                  <c:v>0.22069773538420451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B2-4833-9CD6-F8F8BE61250A}"/>
            </c:ext>
          </c:extLst>
        </c:ser>
        <c:ser>
          <c:idx val="1"/>
          <c:order val="1"/>
          <c:tx>
            <c:strRef>
              <c:f>'LiBOB in PC'!$D$66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PC'!$B$67:$B$71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PC'!$D$67:$D$71</c:f>
              <c:numCache>
                <c:formatCode>0.00</c:formatCode>
                <c:ptCount val="5"/>
                <c:pt idx="1">
                  <c:v>5.4865522515646768E-2</c:v>
                </c:pt>
                <c:pt idx="2">
                  <c:v>0.13037205228038629</c:v>
                </c:pt>
                <c:pt idx="3">
                  <c:v>0.22134956059780167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B2-4833-9CD6-F8F8BE61250A}"/>
            </c:ext>
          </c:extLst>
        </c:ser>
        <c:ser>
          <c:idx val="2"/>
          <c:order val="2"/>
          <c:tx>
            <c:strRef>
              <c:f>'LiBOB in PC'!$E$66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PC'!$B$67:$B$71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PC'!$E$67:$E$71</c:f>
              <c:numCache>
                <c:formatCode>0.00</c:formatCode>
                <c:ptCount val="5"/>
                <c:pt idx="0">
                  <c:v>0</c:v>
                </c:pt>
                <c:pt idx="1">
                  <c:v>6.2615276029049441E-2</c:v>
                </c:pt>
                <c:pt idx="2">
                  <c:v>0.18693858960909979</c:v>
                </c:pt>
                <c:pt idx="3">
                  <c:v>0.17422504409985656</c:v>
                </c:pt>
                <c:pt idx="4">
                  <c:v>0.25604616516206596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0B2-4833-9CD6-F8F8BE61250A}"/>
            </c:ext>
          </c:extLst>
        </c:ser>
        <c:ser>
          <c:idx val="3"/>
          <c:order val="3"/>
          <c:tx>
            <c:strRef>
              <c:f>'LiBOB in PC'!$B$73</c:f>
              <c:strCache>
                <c:ptCount val="1"/>
                <c:pt idx="0">
                  <c:v>0,00</c:v>
                </c:pt>
              </c:strCache>
            </c:strRef>
          </c:tx>
          <c:spPr>
            <a:ln w="19080" cap="rnd">
              <a:solidFill>
                <a:srgbClr val="FFC000"/>
              </a:solidFill>
              <a:round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PC'!$B$69</c:f>
              <c:numCache>
                <c:formatCode>0.0</c:formatCode>
                <c:ptCount val="1"/>
                <c:pt idx="0">
                  <c:v>1</c:v>
                </c:pt>
              </c:numCache>
            </c:numRef>
          </c:xVal>
          <c:yVal>
            <c:numRef>
              <c:f>'LiBOB in PC'!$C$73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0B2-4833-9CD6-F8F8BE61250A}"/>
            </c:ext>
          </c:extLst>
        </c:ser>
        <c:ser>
          <c:idx val="4"/>
          <c:order val="4"/>
          <c:tx>
            <c:strRef>
              <c:f>'LiBOB in PC'!$B$74</c:f>
              <c:strCache>
                <c:ptCount val="1"/>
                <c:pt idx="0">
                  <c:v>0,00</c:v>
                </c:pt>
              </c:strCache>
            </c:strRef>
          </c:tx>
          <c:spPr>
            <a:ln w="19080" cap="rnd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PC'!$B$69</c:f>
              <c:numCache>
                <c:formatCode>0.0</c:formatCode>
                <c:ptCount val="1"/>
                <c:pt idx="0">
                  <c:v>1</c:v>
                </c:pt>
              </c:numCache>
            </c:numRef>
          </c:xVal>
          <c:yVal>
            <c:numRef>
              <c:f>'LiBOB in PC'!$C$74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0B2-4833-9CD6-F8F8BE612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21500"/>
        <c:axId val="99295022"/>
      </c:scatterChart>
      <c:valAx>
        <c:axId val="72021500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1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9295022"/>
        <c:crosses val="autoZero"/>
        <c:crossBetween val="midCat"/>
      </c:valAx>
      <c:valAx>
        <c:axId val="9929502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1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2021500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%  PC-Li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'LiTFSI in PC'!$AF$27</c:f>
              <c:strCache>
                <c:ptCount val="1"/>
                <c:pt idx="0">
                  <c:v>before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PC'!$AE$28:$AE$32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'LiTFSI in PC'!$AF$28:$AF$32</c:f>
              <c:numCache>
                <c:formatCode>0.00</c:formatCode>
                <c:ptCount val="5"/>
                <c:pt idx="1">
                  <c:v>8.8982251860108032E-3</c:v>
                </c:pt>
                <c:pt idx="2">
                  <c:v>6.7220328794312167E-2</c:v>
                </c:pt>
                <c:pt idx="3">
                  <c:v>0.12470696369136552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73-4EA6-8358-DD8A81AC8031}"/>
            </c:ext>
          </c:extLst>
        </c:ser>
        <c:ser>
          <c:idx val="1"/>
          <c:order val="1"/>
          <c:tx>
            <c:strRef>
              <c:f>'LiTFSI in PC'!$AG$27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PC'!$AE$28:$AE$32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'LiTFSI in PC'!$AG$28:$AG$32</c:f>
              <c:numCache>
                <c:formatCode>0.00</c:formatCode>
                <c:ptCount val="5"/>
                <c:pt idx="1">
                  <c:v>7.7163164062072215E-3</c:v>
                </c:pt>
                <c:pt idx="2">
                  <c:v>5.3781015541853945E-2</c:v>
                </c:pt>
                <c:pt idx="3">
                  <c:v>0.11936882776338564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73-4EA6-8358-DD8A81AC8031}"/>
            </c:ext>
          </c:extLst>
        </c:ser>
        <c:ser>
          <c:idx val="2"/>
          <c:order val="2"/>
          <c:tx>
            <c:v>old</c:v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PC'!$AE$29:$AE$31</c:f>
              <c:numCache>
                <c:formatCode>0.0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'LiTFSI in PC'!$AH$29:$AH$31</c:f>
              <c:numCache>
                <c:formatCode>0.00</c:formatCode>
                <c:ptCount val="3"/>
                <c:pt idx="0">
                  <c:v>1.3247232793944946E-2</c:v>
                </c:pt>
                <c:pt idx="1">
                  <c:v>0.12109128307913546</c:v>
                </c:pt>
                <c:pt idx="2">
                  <c:v>0.13678934583328223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A73-4EA6-8358-DD8A81AC8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81079"/>
        <c:axId val="19189930"/>
      </c:scatterChart>
      <c:valAx>
        <c:axId val="14781079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9189930"/>
        <c:crosses val="autoZero"/>
        <c:crossBetween val="midCat"/>
      </c:valAx>
      <c:valAx>
        <c:axId val="1918993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4781079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1" strike="noStrike" spc="-1">
                <a:solidFill>
                  <a:srgbClr val="595959"/>
                </a:solidFill>
                <a:latin typeface="Calibri"/>
              </a:rPr>
              <a:t>all BOB (373) to sum PC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PC'!$BX$51</c:f>
              <c:strCache>
                <c:ptCount val="1"/>
                <c:pt idx="0">
                  <c:v>before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PC'!$BW$52:$BW$56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PC'!$BX$52:$BX$56</c:f>
              <c:numCache>
                <c:formatCode>0.00</c:formatCode>
                <c:ptCount val="5"/>
                <c:pt idx="1">
                  <c:v>3.9109234648559879E-2</c:v>
                </c:pt>
                <c:pt idx="2">
                  <c:v>8.2411952767240629E-2</c:v>
                </c:pt>
                <c:pt idx="3">
                  <c:v>0.11539859267482815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75-4918-8608-B7700E2E1F37}"/>
            </c:ext>
          </c:extLst>
        </c:ser>
        <c:ser>
          <c:idx val="1"/>
          <c:order val="1"/>
          <c:tx>
            <c:strRef>
              <c:f>'LiBOB in PC'!$BY$51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PC'!$BW$52:$BW$56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PC'!$BY$52:$BY$56</c:f>
              <c:numCache>
                <c:formatCode>0.00</c:formatCode>
                <c:ptCount val="5"/>
                <c:pt idx="1">
                  <c:v>3.6160131466101385E-2</c:v>
                </c:pt>
                <c:pt idx="2">
                  <c:v>7.8549210972748265E-2</c:v>
                </c:pt>
                <c:pt idx="3">
                  <c:v>0.12028949501957872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75-4918-8608-B7700E2E1F37}"/>
            </c:ext>
          </c:extLst>
        </c:ser>
        <c:ser>
          <c:idx val="2"/>
          <c:order val="2"/>
          <c:tx>
            <c:strRef>
              <c:f>'LiBOB in PC'!$BZ$51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PC'!$BW$52:$BW$56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PC'!$BZ$52:$BZ$56</c:f>
              <c:numCache>
                <c:formatCode>0.00</c:formatCode>
                <c:ptCount val="5"/>
                <c:pt idx="0">
                  <c:v>0</c:v>
                </c:pt>
                <c:pt idx="1">
                  <c:v>4.3602624203487719E-2</c:v>
                </c:pt>
                <c:pt idx="2">
                  <c:v>0.10963612823557901</c:v>
                </c:pt>
                <c:pt idx="3">
                  <c:v>0.11731907824809223</c:v>
                </c:pt>
                <c:pt idx="4">
                  <c:v>0.14640993668181704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E75-4918-8608-B7700E2E1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648573"/>
        <c:axId val="49042442"/>
      </c:scatterChart>
      <c:valAx>
        <c:axId val="23648573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1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49042442"/>
        <c:crosses val="autoZero"/>
        <c:crossBetween val="midCat"/>
      </c:valAx>
      <c:valAx>
        <c:axId val="4904244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1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3648573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806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DG'!$C$100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DG'!$B$101:$B$110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DG'!$C$101:$C$110</c:f>
              <c:numCache>
                <c:formatCode>0.00</c:formatCode>
                <c:ptCount val="10"/>
                <c:pt idx="2">
                  <c:v>2.4922649324161399</c:v>
                </c:pt>
                <c:pt idx="4">
                  <c:v>2.4514599905931806</c:v>
                </c:pt>
                <c:pt idx="6">
                  <c:v>2.0705199837802368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68-4A0B-B11F-1EE086777296}"/>
            </c:ext>
          </c:extLst>
        </c:ser>
        <c:ser>
          <c:idx val="1"/>
          <c:order val="1"/>
          <c:tx>
            <c:strRef>
              <c:f>'LiBOB in DG'!$D$100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DG'!$B$101:$B$110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DG'!$D$101:$D$110</c:f>
              <c:numCache>
                <c:formatCode>0.00</c:formatCode>
                <c:ptCount val="10"/>
                <c:pt idx="2">
                  <c:v>2.2178251797770088</c:v>
                </c:pt>
                <c:pt idx="4">
                  <c:v>2.0323441077389806</c:v>
                </c:pt>
                <c:pt idx="6">
                  <c:v>1.9390229837623105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68-4A0B-B11F-1EE086777296}"/>
            </c:ext>
          </c:extLst>
        </c:ser>
        <c:ser>
          <c:idx val="2"/>
          <c:order val="2"/>
          <c:tx>
            <c:strRef>
              <c:f>'LiBOB in DG'!$E$100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DG'!$B$101:$B$110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DG'!$E$101:$E$110</c:f>
              <c:numCache>
                <c:formatCode>0.00</c:formatCode>
                <c:ptCount val="10"/>
                <c:pt idx="0">
                  <c:v>2.4986023635160235</c:v>
                </c:pt>
                <c:pt idx="1">
                  <c:v>2.2371339623692466</c:v>
                </c:pt>
                <c:pt idx="2">
                  <c:v>2.4296418207434991</c:v>
                </c:pt>
                <c:pt idx="3">
                  <c:v>1.8783942180447637</c:v>
                </c:pt>
                <c:pt idx="4">
                  <c:v>2.3435904136035193</c:v>
                </c:pt>
                <c:pt idx="5">
                  <c:v>1.7371314828166715</c:v>
                </c:pt>
                <c:pt idx="6">
                  <c:v>2.0546490059658318</c:v>
                </c:pt>
                <c:pt idx="7">
                  <c:v>1.3917802210879719</c:v>
                </c:pt>
                <c:pt idx="8">
                  <c:v>1.1794182844691952</c:v>
                </c:pt>
                <c:pt idx="9">
                  <c:v>1.7215224881238584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68-4A0B-B11F-1EE086777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2114"/>
        <c:axId val="52118551"/>
      </c:scatterChart>
      <c:valAx>
        <c:axId val="1922114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2118551"/>
        <c:crosses val="autoZero"/>
        <c:crossBetween val="midCat"/>
      </c:valAx>
      <c:valAx>
        <c:axId val="5211855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922114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 830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DG'!$H$100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DG'!$G$101:$G$110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DG'!$H$101:$H$110</c:f>
              <c:numCache>
                <c:formatCode>0.00</c:formatCode>
                <c:ptCount val="10"/>
                <c:pt idx="2">
                  <c:v>2.4510857988488945</c:v>
                </c:pt>
                <c:pt idx="4">
                  <c:v>2.3079243944240617</c:v>
                </c:pt>
                <c:pt idx="6">
                  <c:v>2.2072512163579834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C6-4077-B4F9-D7148BFF917B}"/>
            </c:ext>
          </c:extLst>
        </c:ser>
        <c:ser>
          <c:idx val="1"/>
          <c:order val="1"/>
          <c:tx>
            <c:strRef>
              <c:f>'LiBOB in DG'!$I$100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DG'!$G$101:$G$110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DG'!$I$101:$I$110</c:f>
              <c:numCache>
                <c:formatCode>0.00</c:formatCode>
                <c:ptCount val="10"/>
                <c:pt idx="2">
                  <c:v>2.5080920687056576</c:v>
                </c:pt>
                <c:pt idx="4">
                  <c:v>2.2264931326126116</c:v>
                </c:pt>
                <c:pt idx="6">
                  <c:v>2.1868443547265572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C6-4077-B4F9-D7148BFF917B}"/>
            </c:ext>
          </c:extLst>
        </c:ser>
        <c:ser>
          <c:idx val="2"/>
          <c:order val="2"/>
          <c:tx>
            <c:strRef>
              <c:f>'LiBOB in DG'!$J$100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DG'!$G$101:$G$110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DG'!$J$101:$J$110</c:f>
              <c:numCache>
                <c:formatCode>0.00</c:formatCode>
                <c:ptCount val="10"/>
                <c:pt idx="0">
                  <c:v>2.4667560194868452</c:v>
                </c:pt>
                <c:pt idx="1">
                  <c:v>2.2043389523655801</c:v>
                </c:pt>
                <c:pt idx="2">
                  <c:v>2.4630427612370061</c:v>
                </c:pt>
                <c:pt idx="3">
                  <c:v>2.2573273472442845</c:v>
                </c:pt>
                <c:pt idx="4">
                  <c:v>2.2781829444454709</c:v>
                </c:pt>
                <c:pt idx="5">
                  <c:v>1.9016691113131658</c:v>
                </c:pt>
                <c:pt idx="6">
                  <c:v>2.2821587057168653</c:v>
                </c:pt>
                <c:pt idx="7">
                  <c:v>2.3014284083562804</c:v>
                </c:pt>
                <c:pt idx="8">
                  <c:v>2.1704787715114642</c:v>
                </c:pt>
                <c:pt idx="9">
                  <c:v>2.3694508405974326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C6-4077-B4F9-D7148BFF9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198196"/>
        <c:axId val="76771062"/>
      </c:scatterChart>
      <c:valAx>
        <c:axId val="84198196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6771062"/>
        <c:crosses val="autoZero"/>
        <c:crossBetween val="midCat"/>
      </c:valAx>
      <c:valAx>
        <c:axId val="7677106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84198196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843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DG'!$M$100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DG'!$L$101:$L$110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DG'!$M$101:$M$110</c:f>
              <c:numCache>
                <c:formatCode>0</c:formatCode>
                <c:ptCount val="10"/>
                <c:pt idx="2" formatCode="0.00">
                  <c:v>0.95955023275773776</c:v>
                </c:pt>
                <c:pt idx="4" formatCode="0.00">
                  <c:v>0.67701393609095095</c:v>
                </c:pt>
                <c:pt idx="6" formatCode="0.00">
                  <c:v>0.77541547734824956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73-4802-9312-88A988CBEF93}"/>
            </c:ext>
          </c:extLst>
        </c:ser>
        <c:ser>
          <c:idx val="1"/>
          <c:order val="1"/>
          <c:tx>
            <c:strRef>
              <c:f>'LiBOB in DG'!$N$100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DG'!$L$101:$L$110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DG'!$N$101:$N$110</c:f>
              <c:numCache>
                <c:formatCode>0.00</c:formatCode>
                <c:ptCount val="10"/>
                <c:pt idx="2">
                  <c:v>0.55271579633118029</c:v>
                </c:pt>
                <c:pt idx="4">
                  <c:v>0.63397819318129311</c:v>
                </c:pt>
                <c:pt idx="6">
                  <c:v>0.82293274159507135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73-4802-9312-88A988CBEF93}"/>
            </c:ext>
          </c:extLst>
        </c:ser>
        <c:ser>
          <c:idx val="2"/>
          <c:order val="2"/>
          <c:tx>
            <c:strRef>
              <c:f>'LiBOB in DG'!$O$100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DG'!$L$101:$L$110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DG'!$O$101:$O$110</c:f>
              <c:numCache>
                <c:formatCode>0.00</c:formatCode>
                <c:ptCount val="10"/>
                <c:pt idx="0">
                  <c:v>0</c:v>
                </c:pt>
                <c:pt idx="1">
                  <c:v>0.94311200458153754</c:v>
                </c:pt>
                <c:pt idx="2">
                  <c:v>0.98771121401487105</c:v>
                </c:pt>
                <c:pt idx="3">
                  <c:v>0.55059983922149069</c:v>
                </c:pt>
                <c:pt idx="4">
                  <c:v>0.69355602928742177</c:v>
                </c:pt>
                <c:pt idx="5">
                  <c:v>0.64147612417639432</c:v>
                </c:pt>
                <c:pt idx="6">
                  <c:v>0.81405240706362114</c:v>
                </c:pt>
                <c:pt idx="7">
                  <c:v>0.69625644524561503</c:v>
                </c:pt>
                <c:pt idx="8">
                  <c:v>0.88547379542309768</c:v>
                </c:pt>
                <c:pt idx="9">
                  <c:v>0.9725086411685655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73-4802-9312-88A988CBE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46171"/>
        <c:axId val="90906887"/>
      </c:scatterChart>
      <c:valAx>
        <c:axId val="56546171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0906887"/>
        <c:crosses val="autoZero"/>
        <c:crossBetween val="midCat"/>
      </c:valAx>
      <c:valAx>
        <c:axId val="9090688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6546171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854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DG'!$R$100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DG'!$Q$101:$Q$110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DG'!$R$101:$R$110</c:f>
              <c:numCache>
                <c:formatCode>0.00</c:formatCode>
                <c:ptCount val="10"/>
                <c:pt idx="2">
                  <c:v>3.4723736055728511</c:v>
                </c:pt>
                <c:pt idx="4">
                  <c:v>4.1032986316451598</c:v>
                </c:pt>
                <c:pt idx="6">
                  <c:v>3.6830622865353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A2-4DE3-B333-A4CB98A1A193}"/>
            </c:ext>
          </c:extLst>
        </c:ser>
        <c:ser>
          <c:idx val="1"/>
          <c:order val="1"/>
          <c:tx>
            <c:strRef>
              <c:f>'LiBOB in DG'!$S$100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DG'!$Q$101:$Q$110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DG'!$S$101:$S$110</c:f>
              <c:numCache>
                <c:formatCode>0.00</c:formatCode>
                <c:ptCount val="10"/>
                <c:pt idx="2">
                  <c:v>3.6079886329513968</c:v>
                </c:pt>
                <c:pt idx="4">
                  <c:v>3.9736611157173578</c:v>
                </c:pt>
                <c:pt idx="6">
                  <c:v>3.7358298241300187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A2-4DE3-B333-A4CB98A1A193}"/>
            </c:ext>
          </c:extLst>
        </c:ser>
        <c:ser>
          <c:idx val="2"/>
          <c:order val="2"/>
          <c:tx>
            <c:strRef>
              <c:f>'LiBOB in DG'!$T$100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DG'!$Q$101:$Q$110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DG'!$T$101:$T$110</c:f>
              <c:numCache>
                <c:formatCode>0.00</c:formatCode>
                <c:ptCount val="10"/>
                <c:pt idx="0">
                  <c:v>5.9826678454829025</c:v>
                </c:pt>
                <c:pt idx="1">
                  <c:v>3.2041144331437046</c:v>
                </c:pt>
                <c:pt idx="2">
                  <c:v>3.6032967561010119</c:v>
                </c:pt>
                <c:pt idx="3">
                  <c:v>3.155348247314179</c:v>
                </c:pt>
                <c:pt idx="4">
                  <c:v>4.0065437215371391</c:v>
                </c:pt>
                <c:pt idx="5">
                  <c:v>3.2083491919454836</c:v>
                </c:pt>
                <c:pt idx="6">
                  <c:v>3.8984005665272208</c:v>
                </c:pt>
                <c:pt idx="7">
                  <c:v>2.8039098013542976</c:v>
                </c:pt>
                <c:pt idx="8">
                  <c:v>2.5449638067228828</c:v>
                </c:pt>
                <c:pt idx="9">
                  <c:v>3.2350295291986213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A2-4DE3-B333-A4CB98A1A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72949"/>
        <c:axId val="62372237"/>
      </c:scatterChart>
      <c:valAx>
        <c:axId val="42072949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2372237"/>
        <c:crosses val="autoZero"/>
        <c:crossBetween val="midCat"/>
      </c:valAx>
      <c:valAx>
        <c:axId val="6237223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42072949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 sum DG-Li/CH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DG'!$W$100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DG'!$V$101:$V$110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DG'!$W$101:$W$110</c:f>
              <c:numCache>
                <c:formatCode>0.00</c:formatCode>
                <c:ptCount val="10"/>
                <c:pt idx="2">
                  <c:v>1.2344262622709599</c:v>
                </c:pt>
                <c:pt idx="4">
                  <c:v>1.2952252579684</c:v>
                </c:pt>
                <c:pt idx="6">
                  <c:v>2.43771381263549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B8-4C38-AED4-96260DC438B5}"/>
            </c:ext>
          </c:extLst>
        </c:ser>
        <c:ser>
          <c:idx val="1"/>
          <c:order val="1"/>
          <c:tx>
            <c:strRef>
              <c:f>'LiBOB in DG'!$X$100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DG'!$V$101:$V$110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DG'!$X$101:$X$110</c:f>
              <c:numCache>
                <c:formatCode>0.00</c:formatCode>
                <c:ptCount val="10"/>
                <c:pt idx="2">
                  <c:v>1.2680900083895319</c:v>
                </c:pt>
                <c:pt idx="4">
                  <c:v>1.8299377586719263</c:v>
                </c:pt>
                <c:pt idx="6">
                  <c:v>2.5899220579323279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B8-4C38-AED4-96260DC438B5}"/>
            </c:ext>
          </c:extLst>
        </c:ser>
        <c:ser>
          <c:idx val="2"/>
          <c:order val="2"/>
          <c:tx>
            <c:strRef>
              <c:f>'LiBOB in DG'!$Y$100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DG'!$V$101:$V$110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DG'!$Y$101:$Y$110</c:f>
              <c:numCache>
                <c:formatCode>0.00</c:formatCode>
                <c:ptCount val="10"/>
                <c:pt idx="0">
                  <c:v>0.16223344386343863</c:v>
                </c:pt>
                <c:pt idx="1">
                  <c:v>0.75938169973406044</c:v>
                </c:pt>
                <c:pt idx="2">
                  <c:v>1.3503553561693442</c:v>
                </c:pt>
                <c:pt idx="3">
                  <c:v>1.5473896664683955</c:v>
                </c:pt>
                <c:pt idx="4">
                  <c:v>2.0222907465042095</c:v>
                </c:pt>
                <c:pt idx="5">
                  <c:v>2.042599799015028</c:v>
                </c:pt>
                <c:pt idx="6">
                  <c:v>2.740904645212257</c:v>
                </c:pt>
                <c:pt idx="7">
                  <c:v>2.873677000452886</c:v>
                </c:pt>
                <c:pt idx="8">
                  <c:v>3.2950620354868132</c:v>
                </c:pt>
                <c:pt idx="9">
                  <c:v>4.0257964755535562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B8-4C38-AED4-96260DC43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8683"/>
        <c:axId val="43535729"/>
      </c:scatterChart>
      <c:valAx>
        <c:axId val="5198683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43535729"/>
        <c:crosses val="autoZero"/>
        <c:crossBetween val="midCat"/>
      </c:valAx>
      <c:valAx>
        <c:axId val="4353572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198683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 sum free DG / CH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DG'!$AB$100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DG'!$AA$101:$AA$110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DG'!$AB$101:$AB$110</c:f>
              <c:numCache>
                <c:formatCode>0</c:formatCode>
                <c:ptCount val="10"/>
                <c:pt idx="2" formatCode="0.00">
                  <c:v>6.8830096371794838</c:v>
                </c:pt>
                <c:pt idx="4" formatCode="0.00">
                  <c:v>7.0882369621601722</c:v>
                </c:pt>
                <c:pt idx="6" formatCode="0.00">
                  <c:v>6.6657289802415329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FF-4ED0-B338-0CD84BE20804}"/>
            </c:ext>
          </c:extLst>
        </c:ser>
        <c:ser>
          <c:idx val="1"/>
          <c:order val="1"/>
          <c:tx>
            <c:strRef>
              <c:f>'LiBOB in DG'!$AC$100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DG'!$AA$101:$AA$110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DG'!$AC$101:$AC$110</c:f>
              <c:numCache>
                <c:formatCode>0.00</c:formatCode>
                <c:ptCount val="10"/>
                <c:pt idx="2">
                  <c:v>6.668796497988235</c:v>
                </c:pt>
                <c:pt idx="4">
                  <c:v>6.8341324415112634</c:v>
                </c:pt>
                <c:pt idx="6">
                  <c:v>6.7456069204516469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FF-4ED0-B338-0CD84BE20804}"/>
            </c:ext>
          </c:extLst>
        </c:ser>
        <c:ser>
          <c:idx val="2"/>
          <c:order val="2"/>
          <c:tx>
            <c:strRef>
              <c:f>'LiBOB in DG'!$AD$100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DG'!$AA$101:$AA$110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DG'!$AD$101:$AD$110</c:f>
              <c:numCache>
                <c:formatCode>0.00</c:formatCode>
                <c:ptCount val="10"/>
                <c:pt idx="0">
                  <c:v>8.4494238649697486</c:v>
                </c:pt>
                <c:pt idx="1">
                  <c:v>6.3515653900908227</c:v>
                </c:pt>
                <c:pt idx="2">
                  <c:v>7.0540507313528895</c:v>
                </c:pt>
                <c:pt idx="3">
                  <c:v>5.9632754337799536</c:v>
                </c:pt>
                <c:pt idx="4">
                  <c:v>6.9782826952700319</c:v>
                </c:pt>
                <c:pt idx="5">
                  <c:v>5.7514944274350439</c:v>
                </c:pt>
                <c:pt idx="6">
                  <c:v>6.9946116793077069</c:v>
                </c:pt>
                <c:pt idx="7">
                  <c:v>5.801594654956193</c:v>
                </c:pt>
                <c:pt idx="8">
                  <c:v>5.6009163736574443</c:v>
                </c:pt>
                <c:pt idx="9">
                  <c:v>6.5769890109646187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8FF-4ED0-B338-0CD84BE20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925396"/>
        <c:axId val="17492286"/>
      </c:scatterChart>
      <c:valAx>
        <c:axId val="94925396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7492286"/>
        <c:crosses val="autoZero"/>
        <c:crossBetween val="midCat"/>
      </c:valAx>
      <c:valAx>
        <c:axId val="1749228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4925396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sum DG region / CH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DG'!$AG$100</c:f>
              <c:strCache>
                <c:ptCount val="1"/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DG'!$AF$101:$AF$110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DG'!$AG$101:$AG$110</c:f>
              <c:numCache>
                <c:formatCode>0.00</c:formatCode>
                <c:ptCount val="10"/>
                <c:pt idx="2">
                  <c:v>10.609700831866583</c:v>
                </c:pt>
                <c:pt idx="4">
                  <c:v>10.834922210721754</c:v>
                </c:pt>
                <c:pt idx="6">
                  <c:v>11.173962776657259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CB-48FD-9C61-ED6C8CA602AD}"/>
            </c:ext>
          </c:extLst>
        </c:ser>
        <c:ser>
          <c:idx val="1"/>
          <c:order val="1"/>
          <c:tx>
            <c:strRef>
              <c:f>'LiBOB in DG'!$AH$100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DG'!$AF$101:$AF$110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DG'!$AH$101:$AH$110</c:f>
              <c:numCache>
                <c:formatCode>0.00</c:formatCode>
                <c:ptCount val="10"/>
                <c:pt idx="2">
                  <c:v>10.154711686154776</c:v>
                </c:pt>
                <c:pt idx="4">
                  <c:v>10.69641430792217</c:v>
                </c:pt>
                <c:pt idx="6">
                  <c:v>11.274551962146287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CB-48FD-9C61-ED6C8CA602AD}"/>
            </c:ext>
          </c:extLst>
        </c:ser>
        <c:ser>
          <c:idx val="2"/>
          <c:order val="2"/>
          <c:tx>
            <c:strRef>
              <c:f>'LiBOB in DG'!$AI$100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DG'!$AF$101:$AF$110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DG'!$AI$101:$AI$110</c:f>
              <c:numCache>
                <c:formatCode>0.00</c:formatCode>
                <c:ptCount val="10"/>
                <c:pt idx="0">
                  <c:v>11.11025967234921</c:v>
                </c:pt>
                <c:pt idx="1">
                  <c:v>9.3480810521941287</c:v>
                </c:pt>
                <c:pt idx="2">
                  <c:v>10.834047908265733</c:v>
                </c:pt>
                <c:pt idx="3">
                  <c:v>9.3890593182931124</c:v>
                </c:pt>
                <c:pt idx="4">
                  <c:v>11.34416385537776</c:v>
                </c:pt>
                <c:pt idx="5">
                  <c:v>9.5312257092667441</c:v>
                </c:pt>
                <c:pt idx="6">
                  <c:v>11.790165330485795</c:v>
                </c:pt>
                <c:pt idx="7">
                  <c:v>10.067051876497052</c:v>
                </c:pt>
                <c:pt idx="8">
                  <c:v>10.075396693613452</c:v>
                </c:pt>
                <c:pt idx="9">
                  <c:v>12.324307974642036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FCB-48FD-9C61-ED6C8CA602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126933"/>
        <c:axId val="25879954"/>
      </c:scatterChart>
      <c:valAx>
        <c:axId val="90126933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5879954"/>
        <c:crosses val="autoZero"/>
        <c:crossBetween val="midCat"/>
      </c:valAx>
      <c:valAx>
        <c:axId val="2587995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0126933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 sum BOB region / CH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DG'!$AL$100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DG'!$AK$101:$AK$110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DG'!$AL$101:$AL$110</c:f>
              <c:numCache>
                <c:formatCode>0.00</c:formatCode>
                <c:ptCount val="10"/>
                <c:pt idx="2">
                  <c:v>8.5477817803446232</c:v>
                </c:pt>
                <c:pt idx="4">
                  <c:v>10.285856798079815</c:v>
                </c:pt>
                <c:pt idx="6">
                  <c:v>12.473349376146508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48-4D31-B5DA-033D6E950136}"/>
            </c:ext>
          </c:extLst>
        </c:ser>
        <c:ser>
          <c:idx val="1"/>
          <c:order val="1"/>
          <c:tx>
            <c:strRef>
              <c:f>'LiBOB in DG'!$AM$100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DG'!$AK$101:$AK$110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DG'!$AM$101:$AM$110</c:f>
              <c:numCache>
                <c:formatCode>0.00</c:formatCode>
                <c:ptCount val="10"/>
                <c:pt idx="2">
                  <c:v>8.2082885900681379</c:v>
                </c:pt>
                <c:pt idx="4">
                  <c:v>10.55252257250646</c:v>
                </c:pt>
                <c:pt idx="6">
                  <c:v>12.860376355467116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48-4D31-B5DA-033D6E950136}"/>
            </c:ext>
          </c:extLst>
        </c:ser>
        <c:ser>
          <c:idx val="2"/>
          <c:order val="2"/>
          <c:tx>
            <c:strRef>
              <c:f>'LiBOB in DG'!$AN$100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DG'!$AK$101:$AK$110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DG'!$AN$101:$AN$110</c:f>
              <c:numCache>
                <c:formatCode>0.00</c:formatCode>
                <c:ptCount val="10"/>
                <c:pt idx="0">
                  <c:v>6.0235515272121098</c:v>
                </c:pt>
                <c:pt idx="1">
                  <c:v>6.7030922392024079</c:v>
                </c:pt>
                <c:pt idx="2">
                  <c:v>8.3408616147923169</c:v>
                </c:pt>
                <c:pt idx="3">
                  <c:v>8.2613787481555896</c:v>
                </c:pt>
                <c:pt idx="4">
                  <c:v>10.873559671846456</c:v>
                </c:pt>
                <c:pt idx="5">
                  <c:v>9.7475279202482312</c:v>
                </c:pt>
                <c:pt idx="6">
                  <c:v>13.162184931387605</c:v>
                </c:pt>
                <c:pt idx="7">
                  <c:v>11.899943536441208</c:v>
                </c:pt>
                <c:pt idx="8">
                  <c:v>13.086013436314328</c:v>
                </c:pt>
                <c:pt idx="9">
                  <c:v>16.711176008290042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48-4D31-B5DA-033D6E950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535348"/>
        <c:axId val="33426595"/>
      </c:scatterChart>
      <c:valAx>
        <c:axId val="74535348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3426595"/>
        <c:crosses val="autoZero"/>
        <c:crossBetween val="midCat"/>
      </c:valAx>
      <c:valAx>
        <c:axId val="3342659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4535348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 311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DG'!$AQ$100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DG'!$AP$101:$AP$110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DG'!$AQ$101:$AQ$110</c:f>
              <c:numCache>
                <c:formatCode>0.00</c:formatCode>
                <c:ptCount val="10"/>
                <c:pt idx="2">
                  <c:v>0.31929552705480663</c:v>
                </c:pt>
                <c:pt idx="4">
                  <c:v>0.69675848851071276</c:v>
                </c:pt>
                <c:pt idx="6">
                  <c:v>1.4381296453750958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74-41A1-A732-256668DDCE81}"/>
            </c:ext>
          </c:extLst>
        </c:ser>
        <c:ser>
          <c:idx val="1"/>
          <c:order val="1"/>
          <c:tx>
            <c:strRef>
              <c:f>'LiBOB in DG'!$AR$100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DG'!$AP$101:$AP$110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DG'!$AR$101:$AR$110</c:f>
              <c:numCache>
                <c:formatCode>0.00</c:formatCode>
                <c:ptCount val="10"/>
                <c:pt idx="2">
                  <c:v>0.28525036769015222</c:v>
                </c:pt>
                <c:pt idx="4">
                  <c:v>0.86428212749491995</c:v>
                </c:pt>
                <c:pt idx="6">
                  <c:v>1.4283769970131721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74-41A1-A732-256668DDCE81}"/>
            </c:ext>
          </c:extLst>
        </c:ser>
        <c:ser>
          <c:idx val="2"/>
          <c:order val="2"/>
          <c:tx>
            <c:strRef>
              <c:f>'LiBOB in DG'!$AS$100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DG'!$AP$101:$AP$110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DG'!$AS$101:$AS$110</c:f>
              <c:numCache>
                <c:formatCode>0.00</c:formatCode>
                <c:ptCount val="10"/>
                <c:pt idx="0">
                  <c:v>0</c:v>
                </c:pt>
                <c:pt idx="1">
                  <c:v>0.10196800261323626</c:v>
                </c:pt>
                <c:pt idx="2">
                  <c:v>0.30775813717208056</c:v>
                </c:pt>
                <c:pt idx="3">
                  <c:v>0.53804472506034873</c:v>
                </c:pt>
                <c:pt idx="4">
                  <c:v>0.88926543388443169</c:v>
                </c:pt>
                <c:pt idx="5">
                  <c:v>0.95707198060347931</c:v>
                </c:pt>
                <c:pt idx="6">
                  <c:v>1.2901512518487617</c:v>
                </c:pt>
                <c:pt idx="7">
                  <c:v>1.3991531515392044</c:v>
                </c:pt>
                <c:pt idx="8">
                  <c:v>1.6399009240011757</c:v>
                </c:pt>
                <c:pt idx="9">
                  <c:v>2.0997485687152708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74-41A1-A732-256668DDCE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14864"/>
        <c:axId val="50723818"/>
      </c:scatterChart>
      <c:valAx>
        <c:axId val="33914864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0723818"/>
        <c:crosses val="autoZero"/>
        <c:crossBetween val="midCat"/>
      </c:valAx>
      <c:valAx>
        <c:axId val="5072381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3914864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% PC free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'LiTFSI in PC'!$AF$35</c:f>
              <c:strCache>
                <c:ptCount val="1"/>
                <c:pt idx="0">
                  <c:v>before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PC'!$AE$36:$AE$40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'LiTFSI in PC'!$AF$36:$AF$40</c:f>
              <c:numCache>
                <c:formatCode>0.00</c:formatCode>
                <c:ptCount val="5"/>
                <c:pt idx="1">
                  <c:v>0.9911017748139892</c:v>
                </c:pt>
                <c:pt idx="2">
                  <c:v>0.93277967120568783</c:v>
                </c:pt>
                <c:pt idx="3">
                  <c:v>0.87529303630863453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AA-494C-8B41-A47ECBD7D0A7}"/>
            </c:ext>
          </c:extLst>
        </c:ser>
        <c:ser>
          <c:idx val="1"/>
          <c:order val="1"/>
          <c:tx>
            <c:strRef>
              <c:f>'LiTFSI in PC'!$AG$35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PC'!$AE$36:$AE$40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'LiTFSI in PC'!$AG$36:$AG$40</c:f>
              <c:numCache>
                <c:formatCode>0.00</c:formatCode>
                <c:ptCount val="5"/>
                <c:pt idx="1">
                  <c:v>0.99228368359379282</c:v>
                </c:pt>
                <c:pt idx="2">
                  <c:v>0.94621898445814601</c:v>
                </c:pt>
                <c:pt idx="3">
                  <c:v>0.88063117223661425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AA-494C-8B41-A47ECBD7D0A7}"/>
            </c:ext>
          </c:extLst>
        </c:ser>
        <c:ser>
          <c:idx val="2"/>
          <c:order val="2"/>
          <c:tx>
            <c:strRef>
              <c:f>'LiTFSI in PC'!$AH$35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PC'!$AE$36:$AE$40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'LiTFSI in PC'!$AH$36:$AH$40</c:f>
              <c:numCache>
                <c:formatCode>0.00</c:formatCode>
                <c:ptCount val="5"/>
                <c:pt idx="0">
                  <c:v>1</c:v>
                </c:pt>
                <c:pt idx="1">
                  <c:v>0.98675276720605498</c:v>
                </c:pt>
                <c:pt idx="2">
                  <c:v>0.87890871692086447</c:v>
                </c:pt>
                <c:pt idx="3">
                  <c:v>0.86321065416671772</c:v>
                </c:pt>
                <c:pt idx="4">
                  <c:v>0.80299562661577706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1AA-494C-8B41-A47ECBD7D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597882"/>
        <c:axId val="59081939"/>
      </c:scatterChart>
      <c:valAx>
        <c:axId val="64597882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9081939"/>
        <c:crosses val="autoZero"/>
        <c:crossBetween val="midCat"/>
      </c:valAx>
      <c:valAx>
        <c:axId val="5908193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4597882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 348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DG'!$AV$100</c:f>
              <c:strCache>
                <c:ptCount val="1"/>
                <c:pt idx="0">
                  <c:v>new</c:v>
                </c:pt>
              </c:strCache>
            </c:strRef>
          </c:tx>
          <c:spPr>
            <a:ln w="19080">
              <a:solidFill>
                <a:srgbClr val="FFC00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DG'!$AU$101:$AU$110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DG'!$AV$101:$AV$110</c:f>
              <c:numCache>
                <c:formatCode>0.00</c:formatCode>
                <c:ptCount val="10"/>
                <c:pt idx="2">
                  <c:v>1.5808038906177628</c:v>
                </c:pt>
                <c:pt idx="4">
                  <c:v>0.75541162811962848</c:v>
                </c:pt>
                <c:pt idx="6">
                  <c:v>1.6343007036351218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85-48C7-85FE-EC23FBE32E4B}"/>
            </c:ext>
          </c:extLst>
        </c:ser>
        <c:ser>
          <c:idx val="1"/>
          <c:order val="1"/>
          <c:tx>
            <c:strRef>
              <c:f>'LiBOB in DG'!$AW$100</c:f>
              <c:strCache>
                <c:ptCount val="1"/>
                <c:pt idx="0">
                  <c:v>after</c:v>
                </c:pt>
              </c:strCache>
            </c:strRef>
          </c:tx>
          <c:spPr>
            <a:ln w="19080">
              <a:solidFill>
                <a:srgbClr val="5B9BD5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DG'!$AU$101:$AU$110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DG'!$AW$101:$AW$110</c:f>
              <c:numCache>
                <c:formatCode>0.00</c:formatCode>
                <c:ptCount val="10"/>
                <c:pt idx="2">
                  <c:v>1.5291690855336011</c:v>
                </c:pt>
                <c:pt idx="4">
                  <c:v>1.1287101237080224</c:v>
                </c:pt>
                <c:pt idx="6">
                  <c:v>1.7545285179169463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85-48C7-85FE-EC23FBE32E4B}"/>
            </c:ext>
          </c:extLst>
        </c:ser>
        <c:ser>
          <c:idx val="2"/>
          <c:order val="2"/>
          <c:tx>
            <c:strRef>
              <c:f>'LiBOB in DG'!$AX$100</c:f>
              <c:strCache>
                <c:ptCount val="1"/>
                <c:pt idx="0">
                  <c:v>old</c:v>
                </c:pt>
              </c:strCache>
            </c:strRef>
          </c:tx>
          <c:spPr>
            <a:ln w="19080">
              <a:solidFill>
                <a:srgbClr val="70AD47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DG'!$AU$101:$AU$110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DG'!$AX$101:$AX$110</c:f>
              <c:numCache>
                <c:formatCode>0.00</c:formatCode>
                <c:ptCount val="10"/>
                <c:pt idx="0">
                  <c:v>0</c:v>
                </c:pt>
                <c:pt idx="1">
                  <c:v>0.29665485921611762</c:v>
                </c:pt>
                <c:pt idx="2">
                  <c:v>0.49413514972145917</c:v>
                </c:pt>
                <c:pt idx="3">
                  <c:v>0.76685115464236064</c:v>
                </c:pt>
                <c:pt idx="4">
                  <c:v>1.1541634172176285</c:v>
                </c:pt>
                <c:pt idx="5">
                  <c:v>1.3671819512697361</c:v>
                </c:pt>
                <c:pt idx="6">
                  <c:v>1.8793914690051108</c:v>
                </c:pt>
                <c:pt idx="7">
                  <c:v>2.0763922021284085</c:v>
                </c:pt>
                <c:pt idx="8">
                  <c:v>2.564030884682539</c:v>
                </c:pt>
                <c:pt idx="9">
                  <c:v>2.4703067279518702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85-48C7-85FE-EC23FBE32E4B}"/>
            </c:ext>
          </c:extLst>
        </c:ser>
        <c:ser>
          <c:idx val="3"/>
          <c:order val="3"/>
          <c:tx>
            <c:strRef>
              <c:f>'LiBOB in DG'!$AV$100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DG'!$AU$101:$AU$110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DG'!$AV$101:$AV$110</c:f>
              <c:numCache>
                <c:formatCode>0.00</c:formatCode>
                <c:ptCount val="10"/>
                <c:pt idx="2">
                  <c:v>1.5808038906177628</c:v>
                </c:pt>
                <c:pt idx="4">
                  <c:v>0.75541162811962848</c:v>
                </c:pt>
                <c:pt idx="6">
                  <c:v>1.6343007036351218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85-48C7-85FE-EC23FBE32E4B}"/>
            </c:ext>
          </c:extLst>
        </c:ser>
        <c:ser>
          <c:idx val="4"/>
          <c:order val="4"/>
          <c:tx>
            <c:strRef>
              <c:f>'LiBOB in DG'!$AW$100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DG'!$AU$101:$AU$110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DG'!$AW$101:$AW$110</c:f>
              <c:numCache>
                <c:formatCode>0.00</c:formatCode>
                <c:ptCount val="10"/>
                <c:pt idx="2">
                  <c:v>1.5291690855336011</c:v>
                </c:pt>
                <c:pt idx="4">
                  <c:v>1.1287101237080224</c:v>
                </c:pt>
                <c:pt idx="6">
                  <c:v>1.7545285179169463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85-48C7-85FE-EC23FBE32E4B}"/>
            </c:ext>
          </c:extLst>
        </c:ser>
        <c:ser>
          <c:idx val="5"/>
          <c:order val="5"/>
          <c:tx>
            <c:strRef>
              <c:f>'LiBOB in DG'!$AX$100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DG'!$AU$101:$AU$110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DG'!$AX$101:$AX$110</c:f>
              <c:numCache>
                <c:formatCode>0.00</c:formatCode>
                <c:ptCount val="10"/>
                <c:pt idx="0">
                  <c:v>0</c:v>
                </c:pt>
                <c:pt idx="1">
                  <c:v>0.29665485921611762</c:v>
                </c:pt>
                <c:pt idx="2">
                  <c:v>0.49413514972145917</c:v>
                </c:pt>
                <c:pt idx="3">
                  <c:v>0.76685115464236064</c:v>
                </c:pt>
                <c:pt idx="4">
                  <c:v>1.1541634172176285</c:v>
                </c:pt>
                <c:pt idx="5">
                  <c:v>1.3671819512697361</c:v>
                </c:pt>
                <c:pt idx="6">
                  <c:v>1.8793914690051108</c:v>
                </c:pt>
                <c:pt idx="7">
                  <c:v>2.0763922021284085</c:v>
                </c:pt>
                <c:pt idx="8">
                  <c:v>2.564030884682539</c:v>
                </c:pt>
                <c:pt idx="9">
                  <c:v>2.4703067279518702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85-48C7-85FE-EC23FBE32E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76270"/>
        <c:axId val="61376681"/>
      </c:scatterChart>
      <c:valAx>
        <c:axId val="34476270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1376681"/>
        <c:crosses val="autoZero"/>
        <c:crossBetween val="midCat"/>
      </c:valAx>
      <c:valAx>
        <c:axId val="6137668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4476270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 375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DG'!$BA$100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DG'!$AZ$101:$AZ$110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DG'!$BA$101:$BA$110</c:f>
              <c:numCache>
                <c:formatCode>0</c:formatCode>
                <c:ptCount val="10"/>
                <c:pt idx="2" formatCode="0.00">
                  <c:v>0.56903968427284457</c:v>
                </c:pt>
                <c:pt idx="4" formatCode="0.00">
                  <c:v>1.0505075210319894</c:v>
                </c:pt>
                <c:pt idx="6" formatCode="0.00">
                  <c:v>1.7383508429435628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0A-408B-899D-C3AA1A619BB2}"/>
            </c:ext>
          </c:extLst>
        </c:ser>
        <c:ser>
          <c:idx val="1"/>
          <c:order val="1"/>
          <c:tx>
            <c:strRef>
              <c:f>'LiBOB in DG'!$BB$100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DG'!$AZ$101:$AZ$110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DG'!$BB$101:$BB$110</c:f>
              <c:numCache>
                <c:formatCode>0.00</c:formatCode>
                <c:ptCount val="10"/>
                <c:pt idx="2">
                  <c:v>0.54615232392488966</c:v>
                </c:pt>
                <c:pt idx="4">
                  <c:v>1.1855753106472473</c:v>
                </c:pt>
                <c:pt idx="6">
                  <c:v>1.8106403724402871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0A-408B-899D-C3AA1A619BB2}"/>
            </c:ext>
          </c:extLst>
        </c:ser>
        <c:ser>
          <c:idx val="2"/>
          <c:order val="2"/>
          <c:tx>
            <c:strRef>
              <c:f>'LiBOB in DG'!$BC$100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DG'!$AZ$101:$AZ$110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DG'!$BC$101:$BC$110</c:f>
              <c:numCache>
                <c:formatCode>0.00</c:formatCode>
                <c:ptCount val="10"/>
                <c:pt idx="0">
                  <c:v>0</c:v>
                </c:pt>
                <c:pt idx="1">
                  <c:v>0.2469428303431242</c:v>
                </c:pt>
                <c:pt idx="2">
                  <c:v>0.61763859205457805</c:v>
                </c:pt>
                <c:pt idx="3">
                  <c:v>0.74006183832519257</c:v>
                </c:pt>
                <c:pt idx="4">
                  <c:v>1.2176326103887347</c:v>
                </c:pt>
                <c:pt idx="5">
                  <c:v>1.3784665957110405</c:v>
                </c:pt>
                <c:pt idx="6">
                  <c:v>1.9178471048554679</c:v>
                </c:pt>
                <c:pt idx="7">
                  <c:v>1.9431655184296677</c:v>
                </c:pt>
                <c:pt idx="8">
                  <c:v>2.2842647874513626</c:v>
                </c:pt>
                <c:pt idx="9">
                  <c:v>2.3920365283509506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E0A-408B-899D-C3AA1A619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80620"/>
        <c:axId val="46744504"/>
      </c:scatterChart>
      <c:valAx>
        <c:axId val="35780620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46744504"/>
        <c:crosses val="autoZero"/>
        <c:crossBetween val="midCat"/>
      </c:valAx>
      <c:valAx>
        <c:axId val="4674450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5780620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 704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DG'!$BF$100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DG'!$BE$101:$BE$110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DG'!$BF$101:$BF$110</c:f>
              <c:numCache>
                <c:formatCode>0.00</c:formatCode>
                <c:ptCount val="10"/>
                <c:pt idx="2">
                  <c:v>5.4305881300326389E-2</c:v>
                </c:pt>
                <c:pt idx="4">
                  <c:v>0.13190612431695101</c:v>
                </c:pt>
                <c:pt idx="6">
                  <c:v>0.239794725952506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E6-4814-BD0A-A82FECDB1778}"/>
            </c:ext>
          </c:extLst>
        </c:ser>
        <c:ser>
          <c:idx val="1"/>
          <c:order val="1"/>
          <c:tx>
            <c:strRef>
              <c:f>'LiBOB in DG'!$BG$100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DG'!$BE$101:$BE$110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DG'!$BG$101:$BG$110</c:f>
              <c:numCache>
                <c:formatCode>0.00</c:formatCode>
                <c:ptCount val="10"/>
                <c:pt idx="2">
                  <c:v>7.1009772303357727E-2</c:v>
                </c:pt>
                <c:pt idx="4">
                  <c:v>0.15236160709365873</c:v>
                </c:pt>
                <c:pt idx="6">
                  <c:v>0.2673223096626316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E6-4814-BD0A-A82FECDB1778}"/>
            </c:ext>
          </c:extLst>
        </c:ser>
        <c:ser>
          <c:idx val="2"/>
          <c:order val="2"/>
          <c:tx>
            <c:strRef>
              <c:f>'LiBOB in DG'!$BH$100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DG'!$BE$101:$BE$110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DG'!$BH$101:$BH$110</c:f>
              <c:numCache>
                <c:formatCode>0.00</c:formatCode>
                <c:ptCount val="10"/>
                <c:pt idx="0">
                  <c:v>0</c:v>
                </c:pt>
                <c:pt idx="1">
                  <c:v>2.4113851768648286E-2</c:v>
                </c:pt>
                <c:pt idx="2">
                  <c:v>6.5081222018326043E-2</c:v>
                </c:pt>
                <c:pt idx="3">
                  <c:v>9.7388118257954404E-2</c:v>
                </c:pt>
                <c:pt idx="4">
                  <c:v>0.14709582032377258</c:v>
                </c:pt>
                <c:pt idx="5">
                  <c:v>0.17425068363415114</c:v>
                </c:pt>
                <c:pt idx="6">
                  <c:v>0.24419987021861009</c:v>
                </c:pt>
                <c:pt idx="7">
                  <c:v>0.27080492572217152</c:v>
                </c:pt>
                <c:pt idx="8">
                  <c:v>0.3091943737146593</c:v>
                </c:pt>
                <c:pt idx="9">
                  <c:v>0.39794741943210266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E6-4814-BD0A-A82FECDB1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930231"/>
        <c:axId val="19731557"/>
      </c:scatterChart>
      <c:valAx>
        <c:axId val="98930231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9731557"/>
        <c:crosses val="autoZero"/>
        <c:crossBetween val="midCat"/>
      </c:valAx>
      <c:valAx>
        <c:axId val="1973155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8930231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 725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DG'!$BK$100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DG'!$BJ$101:$BJ$110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DG'!$BK$101:$BK$110</c:f>
              <c:numCache>
                <c:formatCode>0.00</c:formatCode>
                <c:ptCount val="10"/>
                <c:pt idx="2">
                  <c:v>0.72950800369901669</c:v>
                </c:pt>
                <c:pt idx="4">
                  <c:v>1.2557205104376985</c:v>
                </c:pt>
                <c:pt idx="6">
                  <c:v>2.2575863131283156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71-417A-97CD-3EFE87B89999}"/>
            </c:ext>
          </c:extLst>
        </c:ser>
        <c:ser>
          <c:idx val="1"/>
          <c:order val="1"/>
          <c:tx>
            <c:strRef>
              <c:f>'LiBOB in DG'!$BL$100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DG'!$BJ$101:$BJ$110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DG'!$BL$101:$BL$110</c:f>
              <c:numCache>
                <c:formatCode>0.00</c:formatCode>
                <c:ptCount val="10"/>
                <c:pt idx="2">
                  <c:v>0.74667319081061301</c:v>
                </c:pt>
                <c:pt idx="4">
                  <c:v>1.4931926645553906</c:v>
                </c:pt>
                <c:pt idx="6">
                  <c:v>2.3217517455698302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71-417A-97CD-3EFE87B89999}"/>
            </c:ext>
          </c:extLst>
        </c:ser>
        <c:ser>
          <c:idx val="2"/>
          <c:order val="2"/>
          <c:tx>
            <c:strRef>
              <c:f>'LiBOB in DG'!$BM$100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DG'!$BJ$101:$BJ$110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DG'!$BM$101:$BM$110</c:f>
              <c:numCache>
                <c:formatCode>0.00</c:formatCode>
                <c:ptCount val="10"/>
                <c:pt idx="0">
                  <c:v>0</c:v>
                </c:pt>
                <c:pt idx="1">
                  <c:v>0.32582313904984717</c:v>
                </c:pt>
                <c:pt idx="2">
                  <c:v>0.71794881678838185</c:v>
                </c:pt>
                <c:pt idx="3">
                  <c:v>0.99710129553356885</c:v>
                </c:pt>
                <c:pt idx="4">
                  <c:v>1.6012426409041343</c:v>
                </c:pt>
                <c:pt idx="5">
                  <c:v>1.7233225090359907</c:v>
                </c:pt>
                <c:pt idx="6">
                  <c:v>2.3723721400036988</c:v>
                </c:pt>
                <c:pt idx="7">
                  <c:v>2.4775180304694091</c:v>
                </c:pt>
                <c:pt idx="8">
                  <c:v>2.8771008343117286</c:v>
                </c:pt>
                <c:pt idx="9">
                  <c:v>3.5276016276543105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71-417A-97CD-3EFE87B89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38507"/>
        <c:axId val="28891881"/>
      </c:scatterChart>
      <c:valAx>
        <c:axId val="30538507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8891881"/>
        <c:crosses val="autoZero"/>
        <c:crossBetween val="midCat"/>
      </c:valAx>
      <c:valAx>
        <c:axId val="2889188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0538507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348/311</a:t>
            </a:r>
          </a:p>
        </c:rich>
      </c:tx>
      <c:layout>
        <c:manualLayout>
          <c:xMode val="edge"/>
          <c:yMode val="edge"/>
          <c:x val="0.39892304240520499"/>
          <c:y val="2.78477655483358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DG'!$BP$100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DG'!$BO$101:$BO$110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DG'!$BP$101:$BP$110</c:f>
              <c:numCache>
                <c:formatCode>0</c:formatCode>
                <c:ptCount val="10"/>
                <c:pt idx="2" formatCode="0.00">
                  <c:v>4.9509114806560381</c:v>
                </c:pt>
                <c:pt idx="4" formatCode="0.00">
                  <c:v>1.0841800144183158</c:v>
                </c:pt>
                <c:pt idx="6" formatCode="0.00">
                  <c:v>1.1364070749051698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C0-4E8F-9AB8-19B4E67A3598}"/>
            </c:ext>
          </c:extLst>
        </c:ser>
        <c:ser>
          <c:idx val="1"/>
          <c:order val="1"/>
          <c:tx>
            <c:strRef>
              <c:f>'LiBOB in DG'!$BQ$100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DG'!$BO$101:$BO$110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DG'!$BQ$101:$BQ$110</c:f>
              <c:numCache>
                <c:formatCode>0.00</c:formatCode>
                <c:ptCount val="10"/>
                <c:pt idx="2">
                  <c:v>5.3607961942914368</c:v>
                </c:pt>
                <c:pt idx="4">
                  <c:v>1.3059510173831017</c:v>
                </c:pt>
                <c:pt idx="6">
                  <c:v>1.2283371417950428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C0-4E8F-9AB8-19B4E67A3598}"/>
            </c:ext>
          </c:extLst>
        </c:ser>
        <c:ser>
          <c:idx val="2"/>
          <c:order val="2"/>
          <c:tx>
            <c:strRef>
              <c:f>'LiBOB in DG'!$BR$100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DG'!$BO$101:$BO$110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DG'!$BR$101:$BR$110</c:f>
              <c:numCache>
                <c:formatCode>0.00</c:formatCode>
                <c:ptCount val="10"/>
                <c:pt idx="0">
                  <c:v>0</c:v>
                </c:pt>
                <c:pt idx="1">
                  <c:v>2.9092936177373887</c:v>
                </c:pt>
                <c:pt idx="2">
                  <c:v>1.6055957261177707</c:v>
                </c:pt>
                <c:pt idx="3">
                  <c:v>1.4252554089371443</c:v>
                </c:pt>
                <c:pt idx="4">
                  <c:v>1.2978840436607173</c:v>
                </c:pt>
                <c:pt idx="5">
                  <c:v>1.4285048345137665</c:v>
                </c:pt>
                <c:pt idx="6">
                  <c:v>1.4567218117348484</c:v>
                </c:pt>
                <c:pt idx="7">
                  <c:v>1.4840349677547275</c:v>
                </c:pt>
                <c:pt idx="8">
                  <c:v>1.5635279224226479</c:v>
                </c:pt>
                <c:pt idx="9">
                  <c:v>1.1764773957975954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C0-4E8F-9AB8-19B4E67A35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39361"/>
        <c:axId val="8327100"/>
      </c:scatterChart>
      <c:valAx>
        <c:axId val="48739361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8327100"/>
        <c:crosses val="autoZero"/>
        <c:crossBetween val="midCat"/>
      </c:valAx>
      <c:valAx>
        <c:axId val="832710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48739361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348/375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DG'!$BU$100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DG'!$BT$101:$BT$110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DG'!$BU$101:$BU$110</c:f>
              <c:numCache>
                <c:formatCode>0.00</c:formatCode>
                <c:ptCount val="10"/>
                <c:pt idx="2">
                  <c:v>2.778020469060634</c:v>
                </c:pt>
                <c:pt idx="4">
                  <c:v>0.71909207025717725</c:v>
                </c:pt>
                <c:pt idx="6">
                  <c:v>0.94014433868122271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CB-419E-B77E-C08FFA919757}"/>
            </c:ext>
          </c:extLst>
        </c:ser>
        <c:ser>
          <c:idx val="1"/>
          <c:order val="1"/>
          <c:tx>
            <c:strRef>
              <c:f>'LiBOB in DG'!$BV$100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DG'!$BT$101:$BT$110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DG'!$BV$101:$BV$110</c:f>
              <c:numCache>
                <c:formatCode>0.00</c:formatCode>
                <c:ptCount val="10"/>
                <c:pt idx="2">
                  <c:v>2.7998948618296131</c:v>
                </c:pt>
                <c:pt idx="4">
                  <c:v>0.95203578682135326</c:v>
                </c:pt>
                <c:pt idx="6">
                  <c:v>0.96900993958965131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CB-419E-B77E-C08FFA919757}"/>
            </c:ext>
          </c:extLst>
        </c:ser>
        <c:ser>
          <c:idx val="2"/>
          <c:order val="2"/>
          <c:tx>
            <c:strRef>
              <c:f>'LiBOB in DG'!$BW$100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DG'!$BT$101:$BT$110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DG'!$BW$101:$BW$110</c:f>
              <c:numCache>
                <c:formatCode>0.00</c:formatCode>
                <c:ptCount val="10"/>
                <c:pt idx="1">
                  <c:v>1.2013098691868038</c:v>
                </c:pt>
                <c:pt idx="2">
                  <c:v>0.80003930466474893</c:v>
                </c:pt>
                <c:pt idx="3">
                  <c:v>1.0361987538471029</c:v>
                </c:pt>
                <c:pt idx="4">
                  <c:v>0.94787492333106671</c:v>
                </c:pt>
                <c:pt idx="5">
                  <c:v>0.99181362502623172</c:v>
                </c:pt>
                <c:pt idx="6">
                  <c:v>0.97994853930065751</c:v>
                </c:pt>
                <c:pt idx="7">
                  <c:v>1.0685616754904159</c:v>
                </c:pt>
                <c:pt idx="8">
                  <c:v>1.1224753359453226</c:v>
                </c:pt>
                <c:pt idx="9">
                  <c:v>1.0327211556651597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CB-419E-B77E-C08FFA919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90464"/>
        <c:axId val="70347033"/>
      </c:scatterChart>
      <c:valAx>
        <c:axId val="84690464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0347033"/>
        <c:crosses val="autoZero"/>
        <c:crossBetween val="midCat"/>
      </c:valAx>
      <c:valAx>
        <c:axId val="7034703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84690464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806/CH DG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DG'!$C$56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DG'!$B$57:$B$66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DG'!$C$57:$C$66</c:f>
              <c:numCache>
                <c:formatCode>0.00</c:formatCode>
                <c:ptCount val="10"/>
                <c:pt idx="2">
                  <c:v>0.14580169309037061</c:v>
                </c:pt>
                <c:pt idx="4">
                  <c:v>0.15898616342758243</c:v>
                </c:pt>
                <c:pt idx="6">
                  <c:v>0.12958852956367337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4D-4F1B-812F-C03771D84CF0}"/>
            </c:ext>
          </c:extLst>
        </c:ser>
        <c:ser>
          <c:idx val="1"/>
          <c:order val="1"/>
          <c:tx>
            <c:strRef>
              <c:f>'LiBOB in DG'!$D$56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DG'!$B$57:$B$66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DG'!$D$57:$D$66</c:f>
              <c:numCache>
                <c:formatCode>0.00</c:formatCode>
                <c:ptCount val="10"/>
                <c:pt idx="2">
                  <c:v>0.14631203068663667</c:v>
                </c:pt>
                <c:pt idx="4">
                  <c:v>0.13284443248826242</c:v>
                </c:pt>
                <c:pt idx="6">
                  <c:v>0.12697630434117871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4D-4F1B-812F-C03771D84CF0}"/>
            </c:ext>
          </c:extLst>
        </c:ser>
        <c:ser>
          <c:idx val="2"/>
          <c:order val="2"/>
          <c:tx>
            <c:strRef>
              <c:f>'LiBOB in DG'!$E$56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DG'!$B$57:$B$66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DG'!$E$57:$E$66</c:f>
              <c:numCache>
                <c:formatCode>0.00</c:formatCode>
                <c:ptCount val="10"/>
                <c:pt idx="0">
                  <c:v>0.11645764902877963</c:v>
                </c:pt>
                <c:pt idx="1">
                  <c:v>0.11460257041428168</c:v>
                </c:pt>
                <c:pt idx="2">
                  <c:v>0.11637706752686348</c:v>
                </c:pt>
                <c:pt idx="3">
                  <c:v>0.10119009848813892</c:v>
                </c:pt>
                <c:pt idx="4">
                  <c:v>0.11412550539390223</c:v>
                </c:pt>
                <c:pt idx="5">
                  <c:v>8.7584644052349434E-2</c:v>
                </c:pt>
                <c:pt idx="6">
                  <c:v>9.9528869385438284E-2</c:v>
                </c:pt>
                <c:pt idx="7">
                  <c:v>6.9475017263650005E-2</c:v>
                </c:pt>
                <c:pt idx="8">
                  <c:v>5.7640704885401607E-2</c:v>
                </c:pt>
                <c:pt idx="9">
                  <c:v>9.0540327174792809E-2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4D-4F1B-812F-C03771D84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85664"/>
        <c:axId val="21836233"/>
      </c:scatterChart>
      <c:valAx>
        <c:axId val="92285664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1836233"/>
        <c:crosses val="autoZero"/>
        <c:crossBetween val="midCat"/>
      </c:valAx>
      <c:valAx>
        <c:axId val="2183623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2285664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830/CH DG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DG'!$H$56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DG'!$G$57:$G$66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DG'!$H$57:$H$66</c:f>
              <c:numCache>
                <c:formatCode>0.00</c:formatCode>
                <c:ptCount val="10"/>
                <c:pt idx="2">
                  <c:v>0.14339264447117817</c:v>
                </c:pt>
                <c:pt idx="4">
                  <c:v>0.14967735404958513</c:v>
                </c:pt>
                <c:pt idx="6">
                  <c:v>0.13814618634263806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71-4081-A85C-4358DD457071}"/>
            </c:ext>
          </c:extLst>
        </c:ser>
        <c:ser>
          <c:idx val="1"/>
          <c:order val="1"/>
          <c:tx>
            <c:strRef>
              <c:f>'LiBOB in DG'!$I$56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DG'!$G$57:$G$66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DG'!$I$57:$I$66</c:f>
              <c:numCache>
                <c:formatCode>0.00</c:formatCode>
                <c:ptCount val="10"/>
                <c:pt idx="2">
                  <c:v>0.1654612126634204</c:v>
                </c:pt>
                <c:pt idx="4">
                  <c:v>0.14553500832592442</c:v>
                </c:pt>
                <c:pt idx="6">
                  <c:v>0.14320480812133901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71-4081-A85C-4358DD457071}"/>
            </c:ext>
          </c:extLst>
        </c:ser>
        <c:ser>
          <c:idx val="2"/>
          <c:order val="2"/>
          <c:tx>
            <c:strRef>
              <c:f>'LiBOB in DG'!$J$56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DG'!$G$57:$G$66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DG'!$J$57:$J$66</c:f>
              <c:numCache>
                <c:formatCode>0.00</c:formatCode>
                <c:ptCount val="10"/>
                <c:pt idx="0">
                  <c:v>0.11497331906497503</c:v>
                </c:pt>
                <c:pt idx="1">
                  <c:v>0.11292256711255633</c:v>
                </c:pt>
                <c:pt idx="2">
                  <c:v>0.11797693441838913</c:v>
                </c:pt>
                <c:pt idx="3">
                  <c:v>0.12160342828641263</c:v>
                </c:pt>
                <c:pt idx="4">
                  <c:v>0.1109403667148612</c:v>
                </c:pt>
                <c:pt idx="5">
                  <c:v>9.5880486806702428E-2</c:v>
                </c:pt>
                <c:pt idx="6">
                  <c:v>0.11054962432932063</c:v>
                </c:pt>
                <c:pt idx="7">
                  <c:v>0.11488292187154214</c:v>
                </c:pt>
                <c:pt idx="8">
                  <c:v>0.10607595962871387</c:v>
                </c:pt>
                <c:pt idx="9">
                  <c:v>0.12461693402917925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71-4081-A85C-4358DD457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51506"/>
        <c:axId val="711739"/>
      </c:scatterChart>
      <c:valAx>
        <c:axId val="14651506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11739"/>
        <c:crosses val="autoZero"/>
        <c:crossBetween val="midCat"/>
      </c:valAx>
      <c:valAx>
        <c:axId val="71173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4651506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843/CH DG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DG'!$M$56</c:f>
              <c:strCache>
                <c:ptCount val="1"/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DG'!$L$57:$L$66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DG'!$M$57:$M$66</c:f>
              <c:numCache>
                <c:formatCode>0</c:formatCode>
                <c:ptCount val="10"/>
                <c:pt idx="0">
                  <c:v>0</c:v>
                </c:pt>
                <c:pt idx="2" formatCode="0.00">
                  <c:v>5.6135303563295991E-2</c:v>
                </c:pt>
                <c:pt idx="4" formatCode="0.00">
                  <c:v>4.3906834579854635E-2</c:v>
                </c:pt>
                <c:pt idx="6" formatCode="0.00">
                  <c:v>4.8531263787666451E-2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B4-44B2-A6D5-3272FFD18316}"/>
            </c:ext>
          </c:extLst>
        </c:ser>
        <c:ser>
          <c:idx val="1"/>
          <c:order val="1"/>
          <c:tx>
            <c:strRef>
              <c:f>'LiBOB in DG'!$N$56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DG'!$L$57:$L$66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DG'!$N$57:$N$66</c:f>
              <c:numCache>
                <c:formatCode>0.00</c:formatCode>
                <c:ptCount val="10"/>
                <c:pt idx="2">
                  <c:v>3.6463185327315767E-2</c:v>
                </c:pt>
                <c:pt idx="4">
                  <c:v>4.1440065667225849E-2</c:v>
                </c:pt>
                <c:pt idx="6">
                  <c:v>5.3889489255226554E-2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B4-44B2-A6D5-3272FFD18316}"/>
            </c:ext>
          </c:extLst>
        </c:ser>
        <c:ser>
          <c:idx val="2"/>
          <c:order val="2"/>
          <c:tx>
            <c:strRef>
              <c:f>'LiBOB in DG'!$O$56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DG'!$L$57:$L$66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DG'!$O$57:$O$66</c:f>
              <c:numCache>
                <c:formatCode>0.00</c:formatCode>
                <c:ptCount val="10"/>
                <c:pt idx="0">
                  <c:v>0</c:v>
                </c:pt>
                <c:pt idx="1">
                  <c:v>4.8313181835183516E-2</c:v>
                </c:pt>
                <c:pt idx="2">
                  <c:v>4.7310238764030593E-2</c:v>
                </c:pt>
                <c:pt idx="3">
                  <c:v>2.9661107036610547E-2</c:v>
                </c:pt>
                <c:pt idx="4">
                  <c:v>3.3774004152760544E-2</c:v>
                </c:pt>
                <c:pt idx="5">
                  <c:v>3.234266292438126E-2</c:v>
                </c:pt>
                <c:pt idx="6">
                  <c:v>3.9433360861287736E-2</c:v>
                </c:pt>
                <c:pt idx="7">
                  <c:v>3.4755795362254364E-2</c:v>
                </c:pt>
                <c:pt idx="8">
                  <c:v>4.3275006329675333E-2</c:v>
                </c:pt>
                <c:pt idx="9">
                  <c:v>5.1147313589655574E-2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B4-44B2-A6D5-3272FFD18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65490"/>
        <c:axId val="27100918"/>
      </c:scatterChart>
      <c:valAx>
        <c:axId val="60965490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7100918"/>
        <c:crosses val="autoZero"/>
        <c:crossBetween val="midCat"/>
      </c:valAx>
      <c:valAx>
        <c:axId val="2710091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0965490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854/CH DG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DG'!$R$56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DG'!$Q$57:$Q$66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DG'!$R$57:$R$66</c:f>
              <c:numCache>
                <c:formatCode>0.00</c:formatCode>
                <c:ptCount val="10"/>
                <c:pt idx="2">
                  <c:v>0.20313970001737439</c:v>
                </c:pt>
                <c:pt idx="4">
                  <c:v>0.26611395223507567</c:v>
                </c:pt>
                <c:pt idx="6">
                  <c:v>0.23051341196530489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31-46D8-87C6-BBFD7D687E94}"/>
            </c:ext>
          </c:extLst>
        </c:ser>
        <c:ser>
          <c:idx val="1"/>
          <c:order val="1"/>
          <c:tx>
            <c:strRef>
              <c:f>'LiBOB in DG'!$S$56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DG'!$Q$57:$Q$66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DG'!$S$57:$S$66</c:f>
              <c:numCache>
                <c:formatCode>0.00</c:formatCode>
                <c:ptCount val="10"/>
                <c:pt idx="2">
                  <c:v>0.23802243224350891</c:v>
                </c:pt>
                <c:pt idx="4">
                  <c:v>0.25973886696058701</c:v>
                </c:pt>
                <c:pt idx="6">
                  <c:v>0.24463962969390654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31-46D8-87C6-BBFD7D687E94}"/>
            </c:ext>
          </c:extLst>
        </c:ser>
        <c:ser>
          <c:idx val="2"/>
          <c:order val="2"/>
          <c:tx>
            <c:strRef>
              <c:f>'LiBOB in DG'!$T$56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DG'!$Q$57:$Q$66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DG'!$T$57:$T$66</c:f>
              <c:numCache>
                <c:formatCode>0.00</c:formatCode>
                <c:ptCount val="10"/>
                <c:pt idx="0">
                  <c:v>0.27884686350195431</c:v>
                </c:pt>
                <c:pt idx="1">
                  <c:v>0.16413847186463662</c:v>
                </c:pt>
                <c:pt idx="2">
                  <c:v>0.1725937981162064</c:v>
                </c:pt>
                <c:pt idx="3">
                  <c:v>0.16998029319023883</c:v>
                </c:pt>
                <c:pt idx="4">
                  <c:v>0.19510611771112479</c:v>
                </c:pt>
                <c:pt idx="5">
                  <c:v>0.16176214912446193</c:v>
                </c:pt>
                <c:pt idx="6">
                  <c:v>0.18884169494225464</c:v>
                </c:pt>
                <c:pt idx="7">
                  <c:v>0.1399658357714901</c:v>
                </c:pt>
                <c:pt idx="8">
                  <c:v>0.12437784767205157</c:v>
                </c:pt>
                <c:pt idx="9">
                  <c:v>0.17014046230262533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231-46D8-87C6-BBFD7D687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49982"/>
        <c:axId val="34161774"/>
      </c:scatterChart>
      <c:valAx>
        <c:axId val="33749982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4161774"/>
        <c:crosses val="autoZero"/>
        <c:crossBetween val="midCat"/>
      </c:valAx>
      <c:valAx>
        <c:axId val="3416177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3749982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TFSI/sum PC</a:t>
            </a:r>
          </a:p>
        </c:rich>
      </c:tx>
      <c:layout>
        <c:manualLayout>
          <c:xMode val="edge"/>
          <c:yMode val="edge"/>
          <c:x val="0.39438666258794702"/>
          <c:y val="2.78477655483358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before</c:v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PC'!$AK$27:$AK$31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'LiTFSI in PC'!$AL$27:$AL$31</c:f>
              <c:numCache>
                <c:formatCode>0.00</c:formatCode>
                <c:ptCount val="5"/>
                <c:pt idx="1">
                  <c:v>0.11872084093796517</c:v>
                </c:pt>
                <c:pt idx="2">
                  <c:v>0.2564357445701666</c:v>
                </c:pt>
                <c:pt idx="3">
                  <c:v>0.42533369931033715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A1-471E-BE0F-E78D07EA4F44}"/>
            </c:ext>
          </c:extLst>
        </c:ser>
        <c:ser>
          <c:idx val="1"/>
          <c:order val="1"/>
          <c:tx>
            <c:strRef>
              <c:f>'LiTFSI in PC'!$AM$26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PC'!$AK$27:$AK$31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'LiTFSI in PC'!$AM$27:$AM$31</c:f>
              <c:numCache>
                <c:formatCode>0.00</c:formatCode>
                <c:ptCount val="5"/>
                <c:pt idx="1">
                  <c:v>0.11227765514011723</c:v>
                </c:pt>
                <c:pt idx="2">
                  <c:v>0.24446986621867661</c:v>
                </c:pt>
                <c:pt idx="3">
                  <c:v>0.42484723892174009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A1-471E-BE0F-E78D07EA4F44}"/>
            </c:ext>
          </c:extLst>
        </c:ser>
        <c:ser>
          <c:idx val="2"/>
          <c:order val="2"/>
          <c:tx>
            <c:strRef>
              <c:f>'LiTFSI in PC'!$AN$26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PC'!$AK$27:$AK$31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'LiTFSI in PC'!$AN$27:$AN$31</c:f>
              <c:numCache>
                <c:formatCode>0.00</c:formatCode>
                <c:ptCount val="5"/>
                <c:pt idx="0">
                  <c:v>0</c:v>
                </c:pt>
                <c:pt idx="1">
                  <c:v>0.14470504167277728</c:v>
                </c:pt>
                <c:pt idx="2">
                  <c:v>0.38747264390005604</c:v>
                </c:pt>
                <c:pt idx="3">
                  <c:v>0.43886476996071383</c:v>
                </c:pt>
                <c:pt idx="4">
                  <c:v>0.6429012430142832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9A1-471E-BE0F-E78D07EA4F44}"/>
            </c:ext>
          </c:extLst>
        </c:ser>
        <c:ser>
          <c:idx val="3"/>
          <c:order val="3"/>
          <c:tx>
            <c:strRef>
              <c:f>'LiTFSI in PC'!$P$28</c:f>
              <c:strCache>
                <c:ptCount val="1"/>
                <c:pt idx="0">
                  <c:v>POX-EGBM</c:v>
                </c:pt>
              </c:strCache>
            </c:strRef>
          </c:tx>
          <c:spPr>
            <a:ln w="19080" cap="rnd">
              <a:solidFill>
                <a:srgbClr val="FFC000"/>
              </a:solidFill>
              <a:round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PC'!$L$30:$L$32</c:f>
              <c:numCache>
                <c:formatCode>0.00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'LiTFSI in PC'!$M$30:$M$32</c:f>
              <c:numCache>
                <c:formatCode>0.00</c:formatCode>
                <c:ptCount val="3"/>
                <c:pt idx="0">
                  <c:v>1.4023194826357099</c:v>
                </c:pt>
                <c:pt idx="1">
                  <c:v>1.3642024872664</c:v>
                </c:pt>
                <c:pt idx="2">
                  <c:v>1.78395238076602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9A1-471E-BE0F-E78D07EA4F44}"/>
            </c:ext>
          </c:extLst>
        </c:ser>
        <c:ser>
          <c:idx val="4"/>
          <c:order val="4"/>
          <c:tx>
            <c:strRef>
              <c:f>'LiTFSI in PC'!$Q$28</c:f>
              <c:strCache>
                <c:ptCount val="1"/>
                <c:pt idx="0">
                  <c:v>POX-SH9</c:v>
                </c:pt>
              </c:strCache>
            </c:strRef>
          </c:tx>
          <c:spPr>
            <a:ln w="19080" cap="rnd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PC'!$L$33</c:f>
              <c:numCache>
                <c:formatCode>0.00</c:formatCode>
                <c:ptCount val="1"/>
                <c:pt idx="0">
                  <c:v>1</c:v>
                </c:pt>
              </c:numCache>
            </c:numRef>
          </c:xVal>
          <c:yVal>
            <c:numRef>
              <c:f>'LiTFSI in PC'!$N$33</c:f>
              <c:numCache>
                <c:formatCode>0.00</c:formatCode>
                <c:ptCount val="1"/>
                <c:pt idx="0">
                  <c:v>0.68077592828080002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9A1-471E-BE0F-E78D07EA4F44}"/>
            </c:ext>
          </c:extLst>
        </c:ser>
        <c:ser>
          <c:idx val="5"/>
          <c:order val="5"/>
          <c:tx>
            <c:strRef>
              <c:f>'LiTFSI in PC'!$R$28</c:f>
              <c:strCache>
                <c:ptCount val="1"/>
                <c:pt idx="0">
                  <c:v>POX-EDODET</c:v>
                </c:pt>
              </c:strCache>
            </c:strRef>
          </c:tx>
          <c:spPr>
            <a:ln w="19080" cap="rnd">
              <a:solidFill>
                <a:srgbClr val="70AD47"/>
              </a:solidFill>
              <a:round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PC'!$L$34</c:f>
              <c:numCache>
                <c:formatCode>0.00</c:formatCode>
                <c:ptCount val="1"/>
                <c:pt idx="0">
                  <c:v>1</c:v>
                </c:pt>
              </c:numCache>
            </c:numRef>
          </c:xVal>
          <c:yVal>
            <c:numRef>
              <c:f>'LiTFSI in PC'!$O$34</c:f>
              <c:numCache>
                <c:formatCode>0.00</c:formatCode>
                <c:ptCount val="1"/>
                <c:pt idx="0">
                  <c:v>0.68399980416166695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9A1-471E-BE0F-E78D07EA4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234745"/>
        <c:axId val="35633687"/>
      </c:scatterChart>
      <c:valAx>
        <c:axId val="74234745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5633687"/>
        <c:crosses val="autoZero"/>
        <c:crossBetween val="midCat"/>
      </c:valAx>
      <c:valAx>
        <c:axId val="3563368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4234745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DG-LI/CH DG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DG'!$W$56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DG'!$V$57:$V$66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DG'!$W$57:$W$66</c:f>
              <c:numCache>
                <c:formatCode>0.00</c:formatCode>
                <c:ptCount val="10"/>
                <c:pt idx="2">
                  <c:v>7.2216013913031257E-2</c:v>
                </c:pt>
                <c:pt idx="4">
                  <c:v>8.4000104153879915E-2</c:v>
                </c:pt>
                <c:pt idx="6">
                  <c:v>0.15257024851300272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CD-4C56-AEF1-BA5AB94739EA}"/>
            </c:ext>
          </c:extLst>
        </c:ser>
        <c:ser>
          <c:idx val="1"/>
          <c:order val="1"/>
          <c:tx>
            <c:strRef>
              <c:f>'LiBOB in DG'!$X$56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DG'!$V$57:$V$66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DG'!$X$57:$X$66</c:f>
              <c:numCache>
                <c:formatCode>0.00</c:formatCode>
                <c:ptCount val="10"/>
                <c:pt idx="2">
                  <c:v>8.365710061942816E-2</c:v>
                </c:pt>
                <c:pt idx="4">
                  <c:v>0.11961411559879237</c:v>
                </c:pt>
                <c:pt idx="6">
                  <c:v>0.1696002235155864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CD-4C56-AEF1-BA5AB94739EA}"/>
            </c:ext>
          </c:extLst>
        </c:ser>
        <c:ser>
          <c:idx val="2"/>
          <c:order val="2"/>
          <c:tx>
            <c:strRef>
              <c:f>'LiBOB in DG'!$Y$56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DG'!$V$57:$V$66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DG'!$Y$57:$Y$66</c:f>
              <c:numCache>
                <c:formatCode>0.00</c:formatCode>
                <c:ptCount val="10"/>
                <c:pt idx="0">
                  <c:v>7.5615575099320506E-3</c:v>
                </c:pt>
                <c:pt idx="1">
                  <c:v>3.890115486107195E-2</c:v>
                </c:pt>
                <c:pt idx="2">
                  <c:v>6.4680478879019176E-2</c:v>
                </c:pt>
                <c:pt idx="3">
                  <c:v>8.3358706732206272E-2</c:v>
                </c:pt>
                <c:pt idx="4">
                  <c:v>9.8479218961871839E-2</c:v>
                </c:pt>
                <c:pt idx="5">
                  <c:v>0.10298608833457656</c:v>
                </c:pt>
                <c:pt idx="6">
                  <c:v>0.13277165084604642</c:v>
                </c:pt>
                <c:pt idx="7">
                  <c:v>0.14344848144238626</c:v>
                </c:pt>
                <c:pt idx="8">
                  <c:v>0.1610367592800761</c:v>
                </c:pt>
                <c:pt idx="9">
                  <c:v>0.21172940379825134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8CD-4C56-AEF1-BA5AB9473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79640"/>
        <c:axId val="65024159"/>
      </c:scatterChart>
      <c:valAx>
        <c:axId val="24779640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5024159"/>
        <c:crosses val="autoZero"/>
        <c:crossBetween val="midCat"/>
      </c:valAx>
      <c:valAx>
        <c:axId val="6502415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4779640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DG free/CH DG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DG'!$AB$56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DG'!$AA$57:$AA$66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DG'!$AB$57:$AB$66</c:f>
              <c:numCache>
                <c:formatCode>0</c:formatCode>
                <c:ptCount val="10"/>
                <c:pt idx="2" formatCode="0.00">
                  <c:v>0.40266764805184851</c:v>
                </c:pt>
                <c:pt idx="4" formatCode="0.00">
                  <c:v>0.45969814086451544</c:v>
                </c:pt>
                <c:pt idx="6" formatCode="0.00">
                  <c:v>0.4171908620956094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BB-4B2E-B5EE-6C02F995B404}"/>
            </c:ext>
          </c:extLst>
        </c:ser>
        <c:ser>
          <c:idx val="1"/>
          <c:order val="1"/>
          <c:tx>
            <c:strRef>
              <c:f>'LiBOB in DG'!$AC$56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DG'!$AA$57:$AA$66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DG'!$AC$57:$AC$66</c:f>
              <c:numCache>
                <c:formatCode>0.00</c:formatCode>
                <c:ptCount val="10"/>
                <c:pt idx="2">
                  <c:v>0.43994683023424508</c:v>
                </c:pt>
                <c:pt idx="4">
                  <c:v>0.44671394095373729</c:v>
                </c:pt>
                <c:pt idx="6">
                  <c:v>0.4417339270704721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BB-4B2E-B5EE-6C02F995B404}"/>
            </c:ext>
          </c:extLst>
        </c:ser>
        <c:ser>
          <c:idx val="2"/>
          <c:order val="2"/>
          <c:tx>
            <c:strRef>
              <c:f>'LiBOB in DG'!$AD$56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DG'!$AA$57:$AA$66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DG'!$AD$57:$AD$66</c:f>
              <c:numCache>
                <c:formatCode>0.00</c:formatCode>
                <c:ptCount val="10"/>
                <c:pt idx="0">
                  <c:v>0.39382018256692936</c:v>
                </c:pt>
                <c:pt idx="1">
                  <c:v>0.32537422081237644</c:v>
                </c:pt>
                <c:pt idx="2">
                  <c:v>0.33788097129862615</c:v>
                </c:pt>
                <c:pt idx="3">
                  <c:v>0.32124482851326197</c:v>
                </c:pt>
                <c:pt idx="4">
                  <c:v>0.33982048857874653</c:v>
                </c:pt>
                <c:pt idx="5">
                  <c:v>0.28998529885554564</c:v>
                </c:pt>
                <c:pt idx="6">
                  <c:v>0.33882468013286299</c:v>
                </c:pt>
                <c:pt idx="7">
                  <c:v>0.28960455300528665</c:v>
                </c:pt>
                <c:pt idx="8">
                  <c:v>0.27372881363044077</c:v>
                </c:pt>
                <c:pt idx="9">
                  <c:v>0.34590470992146016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BB-4B2E-B5EE-6C02F995B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74134"/>
        <c:axId val="43743909"/>
      </c:scatterChart>
      <c:valAx>
        <c:axId val="49474134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43743909"/>
        <c:crosses val="autoZero"/>
        <c:crossBetween val="midCat"/>
      </c:valAx>
      <c:valAx>
        <c:axId val="4374390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49474134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sum DG region/CH DG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DG'!$AG$56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DG'!$AF$57:$AF$66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DG'!$AG$57:$AG$66</c:f>
              <c:numCache>
                <c:formatCode>0.00</c:formatCode>
                <c:ptCount val="10"/>
                <c:pt idx="2">
                  <c:v>0.62068535505525047</c:v>
                </c:pt>
                <c:pt idx="4">
                  <c:v>0.70268440844597779</c:v>
                </c:pt>
                <c:pt idx="6">
                  <c:v>0.6993496401722854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83-45BF-AFAC-2E4EAC286DEA}"/>
            </c:ext>
          </c:extLst>
        </c:ser>
        <c:ser>
          <c:idx val="1"/>
          <c:order val="1"/>
          <c:tx>
            <c:strRef>
              <c:f>'LiBOB in DG'!$AH$56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DG'!$AF$57:$AF$66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DG'!$AH$57:$AH$66</c:f>
              <c:numCache>
                <c:formatCode>0.00</c:formatCode>
                <c:ptCount val="10"/>
                <c:pt idx="2">
                  <c:v>0.66991596154030997</c:v>
                </c:pt>
                <c:pt idx="4">
                  <c:v>0.6991724890407921</c:v>
                </c:pt>
                <c:pt idx="6">
                  <c:v>0.73831045492723724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83-45BF-AFAC-2E4EAC286DEA}"/>
            </c:ext>
          </c:extLst>
        </c:ser>
        <c:ser>
          <c:idx val="2"/>
          <c:order val="2"/>
          <c:tx>
            <c:strRef>
              <c:f>'LiBOB in DG'!$AI$56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DG'!$AF$57:$AF$66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DG'!$AI$57:$AI$66</c:f>
              <c:numCache>
                <c:formatCode>0.00</c:formatCode>
                <c:ptCount val="10"/>
                <c:pt idx="0">
                  <c:v>0.51783938910564098</c:v>
                </c:pt>
                <c:pt idx="1">
                  <c:v>0.47887794608773004</c:v>
                </c:pt>
                <c:pt idx="2">
                  <c:v>0.51893851770450872</c:v>
                </c:pt>
                <c:pt idx="3">
                  <c:v>0.5057936337336072</c:v>
                </c:pt>
                <c:pt idx="4">
                  <c:v>0.55242521293452063</c:v>
                </c:pt>
                <c:pt idx="5">
                  <c:v>0.48055603124247159</c:v>
                </c:pt>
                <c:pt idx="6">
                  <c:v>0.57112520036434766</c:v>
                </c:pt>
                <c:pt idx="7">
                  <c:v>0.50252805171132287</c:v>
                </c:pt>
                <c:pt idx="8">
                  <c:v>0.4924062777959185</c:v>
                </c:pt>
                <c:pt idx="9">
                  <c:v>0.64817444089450427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83-45BF-AFAC-2E4EAC286D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11489"/>
        <c:axId val="82285053"/>
      </c:scatterChart>
      <c:valAx>
        <c:axId val="38111489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82285053"/>
        <c:crosses val="autoZero"/>
        <c:crossBetween val="midCat"/>
      </c:valAx>
      <c:valAx>
        <c:axId val="8228505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8111489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sum BOB region/CH DG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DG'!$AL$56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DG'!$AK$57:$AK$66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DG'!$AL$57:$AL$66</c:f>
              <c:numCache>
                <c:formatCode>0.00</c:formatCode>
                <c:ptCount val="10"/>
                <c:pt idx="2">
                  <c:v>0.5000596202800377</c:v>
                </c:pt>
                <c:pt idx="4">
                  <c:v>0.66707550446153974</c:v>
                </c:pt>
                <c:pt idx="6">
                  <c:v>0.78067491115813947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42-4062-B52A-E2A4A8CBC7EB}"/>
            </c:ext>
          </c:extLst>
        </c:ser>
        <c:ser>
          <c:idx val="1"/>
          <c:order val="1"/>
          <c:tx>
            <c:strRef>
              <c:f>'LiBOB in DG'!$AM$56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DG'!$AK$57:$AK$66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DG'!$AM$57:$AM$66</c:f>
              <c:numCache>
                <c:formatCode>0.00</c:formatCode>
                <c:ptCount val="10"/>
                <c:pt idx="2">
                  <c:v>0.54150858373587907</c:v>
                </c:pt>
                <c:pt idx="4">
                  <c:v>0.6897669873551957</c:v>
                </c:pt>
                <c:pt idx="6">
                  <c:v>0.84215766173407236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42-4062-B52A-E2A4A8CBC7EB}"/>
            </c:ext>
          </c:extLst>
        </c:ser>
        <c:ser>
          <c:idx val="2"/>
          <c:order val="2"/>
          <c:tx>
            <c:strRef>
              <c:f>'LiBOB in DG'!$AN$56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DG'!$AK$57:$AK$66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DG'!$AN$57:$AN$66</c:f>
              <c:numCache>
                <c:formatCode>0.00</c:formatCode>
                <c:ptCount val="10"/>
                <c:pt idx="0">
                  <c:v>0.2807524157928456</c:v>
                </c:pt>
                <c:pt idx="1">
                  <c:v>0.34338202953347613</c:v>
                </c:pt>
                <c:pt idx="2">
                  <c:v>0.39951774252876016</c:v>
                </c:pt>
                <c:pt idx="3">
                  <c:v>0.44504487989951858</c:v>
                </c:pt>
                <c:pt idx="4">
                  <c:v>0.52950826465966694</c:v>
                </c:pt>
                <c:pt idx="5">
                  <c:v>0.49146179879314189</c:v>
                </c:pt>
                <c:pt idx="6">
                  <c:v>0.63758694602305521</c:v>
                </c:pt>
                <c:pt idx="7">
                  <c:v>0.59402251167532283</c:v>
                </c:pt>
                <c:pt idx="8">
                  <c:v>0.63954158464523569</c:v>
                </c:pt>
                <c:pt idx="9">
                  <c:v>0.87889374301177892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42-4062-B52A-E2A4A8CBC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22711"/>
        <c:axId val="20029221"/>
      </c:scatterChart>
      <c:valAx>
        <c:axId val="32422711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0029221"/>
        <c:crosses val="autoZero"/>
        <c:crossBetween val="midCat"/>
      </c:valAx>
      <c:valAx>
        <c:axId val="2002922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2422711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DEEBF7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311/CH DG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DG'!$AQ$56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DG'!$AP$57:$AP$66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DG'!$AQ$57:$AQ$66</c:f>
              <c:numCache>
                <c:formatCode>0.00</c:formatCode>
                <c:ptCount val="10"/>
                <c:pt idx="2">
                  <c:v>1.8679325715039927E-2</c:v>
                </c:pt>
                <c:pt idx="4">
                  <c:v>4.5187341155470066E-2</c:v>
                </c:pt>
                <c:pt idx="6">
                  <c:v>9.0008841994285396E-2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5D-44DC-885D-728C9F1BB27F}"/>
            </c:ext>
          </c:extLst>
        </c:ser>
        <c:ser>
          <c:idx val="1"/>
          <c:order val="1"/>
          <c:tx>
            <c:strRef>
              <c:f>'LiBOB in DG'!$AR$56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DG'!$AP$57:$AP$66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DG'!$AR$57:$AR$66</c:f>
              <c:numCache>
                <c:formatCode>0.00</c:formatCode>
                <c:ptCount val="10"/>
                <c:pt idx="2">
                  <c:v>1.8818237312578555E-2</c:v>
                </c:pt>
                <c:pt idx="4">
                  <c:v>5.6493911783740469E-2</c:v>
                </c:pt>
                <c:pt idx="6">
                  <c:v>9.3536814058164969E-2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5D-44DC-885D-728C9F1BB27F}"/>
            </c:ext>
          </c:extLst>
        </c:ser>
        <c:ser>
          <c:idx val="2"/>
          <c:order val="2"/>
          <c:tx>
            <c:strRef>
              <c:f>'LiBOB in DG'!$AS$56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DG'!$AP$57:$AP$66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DG'!$AS$57:$AS$66</c:f>
              <c:numCache>
                <c:formatCode>0.00</c:formatCode>
                <c:ptCount val="10"/>
                <c:pt idx="0">
                  <c:v>0</c:v>
                </c:pt>
                <c:pt idx="1">
                  <c:v>5.2235562983949223E-3</c:v>
                </c:pt>
                <c:pt idx="2">
                  <c:v>1.4741263179548341E-2</c:v>
                </c:pt>
                <c:pt idx="3">
                  <c:v>2.8984756339674195E-2</c:v>
                </c:pt>
                <c:pt idx="4">
                  <c:v>4.3304438558160914E-2</c:v>
                </c:pt>
                <c:pt idx="5">
                  <c:v>4.8254728892320284E-2</c:v>
                </c:pt>
                <c:pt idx="6">
                  <c:v>6.2495976227508743E-2</c:v>
                </c:pt>
                <c:pt idx="7">
                  <c:v>6.984305990617487E-2</c:v>
                </c:pt>
                <c:pt idx="8">
                  <c:v>8.0145480569847855E-2</c:v>
                </c:pt>
                <c:pt idx="9">
                  <c:v>0.11043243623466716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5D-44DC-885D-728C9F1BB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20719"/>
        <c:axId val="18918602"/>
      </c:scatterChart>
      <c:valAx>
        <c:axId val="93120719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8918602"/>
        <c:crosses val="autoZero"/>
        <c:crossBetween val="midCat"/>
      </c:valAx>
      <c:valAx>
        <c:axId val="1891860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3120719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348/CH DG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DG'!$AV$56</c:f>
              <c:strCache>
                <c:ptCount val="1"/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DG'!$AU$57:$AU$66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DG'!$AV$57:$AV$66</c:f>
              <c:numCache>
                <c:formatCode>0.00</c:formatCode>
                <c:ptCount val="10"/>
                <c:pt idx="2">
                  <c:v>9.2479688133504739E-2</c:v>
                </c:pt>
                <c:pt idx="4">
                  <c:v>4.8991212185462887E-2</c:v>
                </c:pt>
                <c:pt idx="6">
                  <c:v>0.10228668484632747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0B-4E53-8493-185DCA380BE5}"/>
            </c:ext>
          </c:extLst>
        </c:ser>
        <c:ser>
          <c:idx val="1"/>
          <c:order val="1"/>
          <c:tx>
            <c:strRef>
              <c:f>'LiBOB in DG'!$AW$56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DG'!$AU$57:$AU$66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DG'!$AW$57:$AW$66</c:f>
              <c:numCache>
                <c:formatCode>0.00</c:formatCode>
                <c:ptCount val="10"/>
                <c:pt idx="2">
                  <c:v>0.10088073496854424</c:v>
                </c:pt>
                <c:pt idx="4">
                  <c:v>7.3778281569927065E-2</c:v>
                </c:pt>
                <c:pt idx="6">
                  <c:v>0.11489474283282074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0B-4E53-8493-185DCA380BE5}"/>
            </c:ext>
          </c:extLst>
        </c:ser>
        <c:ser>
          <c:idx val="2"/>
          <c:order val="2"/>
          <c:tx>
            <c:strRef>
              <c:f>'LiBOB in DG'!$AX$56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DG'!$AU$57:$AU$66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DG'!$AX$57:$AX$66</c:f>
              <c:numCache>
                <c:formatCode>0.00</c:formatCode>
                <c:ptCount val="10"/>
                <c:pt idx="0">
                  <c:v>0</c:v>
                </c:pt>
                <c:pt idx="1">
                  <c:v>1.5196859000812286E-2</c:v>
                </c:pt>
                <c:pt idx="2">
                  <c:v>2.3668509158660075E-2</c:v>
                </c:pt>
                <c:pt idx="3">
                  <c:v>4.1310680749845834E-2</c:v>
                </c:pt>
                <c:pt idx="4">
                  <c:v>5.6204139824322964E-2</c:v>
                </c:pt>
                <c:pt idx="5">
                  <c:v>6.8932113510830659E-2</c:v>
                </c:pt>
                <c:pt idx="6">
                  <c:v>9.1039251716274555E-2</c:v>
                </c:pt>
                <c:pt idx="7">
                  <c:v>0.10364954315575173</c:v>
                </c:pt>
                <c:pt idx="8">
                  <c:v>0.12530969672693892</c:v>
                </c:pt>
                <c:pt idx="9">
                  <c:v>0.12992126499294523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E0B-4E53-8493-185DCA380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594469"/>
        <c:axId val="7228377"/>
      </c:scatterChart>
      <c:valAx>
        <c:axId val="90594469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228377"/>
        <c:crosses val="autoZero"/>
        <c:crossBetween val="midCat"/>
      </c:valAx>
      <c:valAx>
        <c:axId val="722837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0594469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704/CH DG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DG'!$BF$56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DG'!$BE$57:$BE$66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DG'!$BF$57:$BF$66</c:f>
              <c:numCache>
                <c:formatCode>0.00</c:formatCode>
                <c:ptCount val="10"/>
                <c:pt idx="2">
                  <c:v>3.1769854542214515E-3</c:v>
                </c:pt>
                <c:pt idx="4">
                  <c:v>8.5545955137857899E-3</c:v>
                </c:pt>
                <c:pt idx="6">
                  <c:v>1.5008136205753961E-2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D9-4E51-92F6-29CEE2C96845}"/>
            </c:ext>
          </c:extLst>
        </c:ser>
        <c:ser>
          <c:idx val="1"/>
          <c:order val="1"/>
          <c:tx>
            <c:strRef>
              <c:f>'LiBOB in DG'!$BG$56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DG'!$BE$57:$BE$66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DG'!$BG$57:$BG$66</c:f>
              <c:numCache>
                <c:formatCode>0.00</c:formatCode>
                <c:ptCount val="10"/>
                <c:pt idx="2">
                  <c:v>4.6845820306470592E-3</c:v>
                </c:pt>
                <c:pt idx="4">
                  <c:v>9.9591359309101016E-3</c:v>
                </c:pt>
                <c:pt idx="6">
                  <c:v>1.7505516558162678E-2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D9-4E51-92F6-29CEE2C96845}"/>
            </c:ext>
          </c:extLst>
        </c:ser>
        <c:ser>
          <c:idx val="2"/>
          <c:order val="2"/>
          <c:tx>
            <c:strRef>
              <c:f>'LiBOB in DG'!$BH$56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DG'!$BE$57:$BE$66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DG'!$BH$57:$BH$66</c:f>
              <c:numCache>
                <c:formatCode>0.00</c:formatCode>
                <c:ptCount val="10"/>
                <c:pt idx="0">
                  <c:v>0</c:v>
                </c:pt>
                <c:pt idx="1">
                  <c:v>1.2352900817568203E-3</c:v>
                </c:pt>
                <c:pt idx="2">
                  <c:v>3.1173161841772227E-3</c:v>
                </c:pt>
                <c:pt idx="3">
                  <c:v>5.2463498787569639E-3</c:v>
                </c:pt>
                <c:pt idx="4">
                  <c:v>7.1631052671737097E-3</c:v>
                </c:pt>
                <c:pt idx="5">
                  <c:v>8.7855664657171626E-3</c:v>
                </c:pt>
                <c:pt idx="6">
                  <c:v>1.1829240379431116E-2</c:v>
                </c:pt>
                <c:pt idx="7">
                  <c:v>1.3518066002491433E-2</c:v>
                </c:pt>
                <c:pt idx="8">
                  <c:v>1.5110993175363768E-2</c:v>
                </c:pt>
                <c:pt idx="9">
                  <c:v>2.0929316812476517E-2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AD9-4E51-92F6-29CEE2C968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95644"/>
        <c:axId val="45166938"/>
      </c:scatterChart>
      <c:valAx>
        <c:axId val="31595644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45166938"/>
        <c:crosses val="autoZero"/>
        <c:crossBetween val="midCat"/>
      </c:valAx>
      <c:valAx>
        <c:axId val="4516693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1595644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725/CH DG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DG'!$BK$56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DG'!$BJ$57:$BJ$66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DG'!$BK$57:$BK$66</c:f>
              <c:numCache>
                <c:formatCode>0.00</c:formatCode>
                <c:ptCount val="10"/>
                <c:pt idx="2">
                  <c:v>4.267744599655314E-2</c:v>
                </c:pt>
                <c:pt idx="4">
                  <c:v>8.143807651680568E-2</c:v>
                </c:pt>
                <c:pt idx="6">
                  <c:v>0.14129653081021645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AF-4735-B529-2E90EA077F60}"/>
            </c:ext>
          </c:extLst>
        </c:ser>
        <c:ser>
          <c:idx val="1"/>
          <c:order val="1"/>
          <c:tx>
            <c:strRef>
              <c:f>'LiBOB in DG'!$BL$56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DG'!$BJ$57:$BJ$66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DG'!$BL$57:$BL$66</c:f>
              <c:numCache>
                <c:formatCode>0.00</c:formatCode>
                <c:ptCount val="10"/>
                <c:pt idx="2">
                  <c:v>4.9258738607050892E-2</c:v>
                </c:pt>
                <c:pt idx="4">
                  <c:v>9.7602729460602486E-2</c:v>
                </c:pt>
                <c:pt idx="6">
                  <c:v>0.15203917576991227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AF-4735-B529-2E90EA077F60}"/>
            </c:ext>
          </c:extLst>
        </c:ser>
        <c:ser>
          <c:idx val="2"/>
          <c:order val="2"/>
          <c:tx>
            <c:strRef>
              <c:f>'LiBOB in DG'!$BM$56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DG'!$BJ$57:$BJ$66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DG'!$BM$57:$BM$66</c:f>
              <c:numCache>
                <c:formatCode>0.00</c:formatCode>
                <c:ptCount val="10"/>
                <c:pt idx="0">
                  <c:v>0</c:v>
                </c:pt>
                <c:pt idx="1">
                  <c:v>1.6691074322619969E-2</c:v>
                </c:pt>
                <c:pt idx="2">
                  <c:v>3.4388928120542943E-2</c:v>
                </c:pt>
                <c:pt idx="3">
                  <c:v>5.3714378658339917E-2</c:v>
                </c:pt>
                <c:pt idx="4">
                  <c:v>7.7975496311433024E-2</c:v>
                </c:pt>
                <c:pt idx="5">
                  <c:v>8.6888407719479505E-2</c:v>
                </c:pt>
                <c:pt idx="6">
                  <c:v>0.11491963647829366</c:v>
                </c:pt>
                <c:pt idx="7">
                  <c:v>0.12367298035268356</c:v>
                </c:pt>
                <c:pt idx="8">
                  <c:v>0.14061009762176244</c:v>
                </c:pt>
                <c:pt idx="9">
                  <c:v>0.18552775680451858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AF-4735-B529-2E90EA077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91196"/>
        <c:axId val="60094972"/>
      </c:scatterChart>
      <c:valAx>
        <c:axId val="54791196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0094972"/>
        <c:crosses val="autoZero"/>
        <c:crossBetween val="midCat"/>
      </c:valAx>
      <c:valAx>
        <c:axId val="6009497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4791196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CH DG position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DG'!$BP$56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DG'!$BO$57:$BO$66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DG'!$BP$57:$BP$66</c:f>
              <c:numCache>
                <c:formatCode>0</c:formatCode>
                <c:ptCount val="10"/>
                <c:pt idx="2">
                  <c:v>2824.6709999999998</c:v>
                </c:pt>
                <c:pt idx="4">
                  <c:v>2825.971</c:v>
                </c:pt>
                <c:pt idx="6">
                  <c:v>2827.8969999999999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A1-4847-B942-18C56E1C84E3}"/>
            </c:ext>
          </c:extLst>
        </c:ser>
        <c:ser>
          <c:idx val="1"/>
          <c:order val="1"/>
          <c:tx>
            <c:strRef>
              <c:f>'LiBOB in DG'!$BQ$56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DG'!$BO$57:$BO$66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DG'!$BQ$57:$BQ$66</c:f>
              <c:numCache>
                <c:formatCode>0</c:formatCode>
                <c:ptCount val="10"/>
                <c:pt idx="2">
                  <c:v>2824.2020000000002</c:v>
                </c:pt>
                <c:pt idx="4">
                  <c:v>2825.8539999999998</c:v>
                </c:pt>
                <c:pt idx="6">
                  <c:v>2827.7689999999998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A1-4847-B942-18C56E1C84E3}"/>
            </c:ext>
          </c:extLst>
        </c:ser>
        <c:ser>
          <c:idx val="2"/>
          <c:order val="2"/>
          <c:tx>
            <c:strRef>
              <c:f>'LiBOB in DG'!$BR$56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DG'!$BO$57:$BO$66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DG'!$BR$57:$BR$66</c:f>
              <c:numCache>
                <c:formatCode>0</c:formatCode>
                <c:ptCount val="10"/>
                <c:pt idx="0">
                  <c:v>2823.0279999999998</c:v>
                </c:pt>
                <c:pt idx="1">
                  <c:v>2824.4940000000001</c:v>
                </c:pt>
                <c:pt idx="2">
                  <c:v>2824.7359999999999</c:v>
                </c:pt>
                <c:pt idx="3">
                  <c:v>2825.7080000000001</c:v>
                </c:pt>
                <c:pt idx="4">
                  <c:v>2826.3919999999998</c:v>
                </c:pt>
                <c:pt idx="5">
                  <c:v>2827.7849999999999</c:v>
                </c:pt>
                <c:pt idx="6">
                  <c:v>2828.4879999999998</c:v>
                </c:pt>
                <c:pt idx="7">
                  <c:v>2830.1309999999999</c:v>
                </c:pt>
                <c:pt idx="8">
                  <c:v>2831.0520000000001</c:v>
                </c:pt>
                <c:pt idx="9">
                  <c:v>2831.123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A1-4847-B942-18C56E1C8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984067"/>
        <c:axId val="13172761"/>
      </c:scatterChart>
      <c:valAx>
        <c:axId val="95984067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3172761"/>
        <c:crosses val="autoZero"/>
        <c:crossBetween val="midCat"/>
      </c:valAx>
      <c:valAx>
        <c:axId val="1317276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5984067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CH DG/all CH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DG'!$BU$56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DG'!$BT$57:$BT$66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DG'!$BU$57:$BU$66</c:f>
              <c:numCache>
                <c:formatCode>0.00</c:formatCode>
                <c:ptCount val="10"/>
                <c:pt idx="2">
                  <c:v>17.09352531915653</c:v>
                </c:pt>
                <c:pt idx="4">
                  <c:v>15.419329190302847</c:v>
                </c:pt>
                <c:pt idx="6">
                  <c:v>15.977648567752953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A5-41EE-985B-567FBFE7B685}"/>
            </c:ext>
          </c:extLst>
        </c:ser>
        <c:ser>
          <c:idx val="1"/>
          <c:order val="1"/>
          <c:tx>
            <c:strRef>
              <c:f>'LiBOB in DG'!$BV$56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DG'!$BT$57:$BT$66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DG'!$BV$57:$BV$66</c:f>
              <c:numCache>
                <c:formatCode>0.00</c:formatCode>
                <c:ptCount val="10"/>
                <c:pt idx="2">
                  <c:v>15.158187398321529</c:v>
                </c:pt>
                <c:pt idx="4">
                  <c:v>15.298677330106026</c:v>
                </c:pt>
                <c:pt idx="6">
                  <c:v>15.270746725721807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A5-41EE-985B-567FBFE7B685}"/>
            </c:ext>
          </c:extLst>
        </c:ser>
        <c:ser>
          <c:idx val="2"/>
          <c:order val="2"/>
          <c:tx>
            <c:strRef>
              <c:f>'LiBOB in DG'!$BW$56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DG'!$BT$57:$BT$66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DG'!$BW$57:$BW$66</c:f>
              <c:numCache>
                <c:formatCode>0.00</c:formatCode>
                <c:ptCount val="10"/>
                <c:pt idx="0">
                  <c:v>21.455030084786923</c:v>
                </c:pt>
                <c:pt idx="1">
                  <c:v>19.520800923418527</c:v>
                </c:pt>
                <c:pt idx="2">
                  <c:v>20.877324651462466</c:v>
                </c:pt>
                <c:pt idx="3">
                  <c:v>18.563023913500203</c:v>
                </c:pt>
                <c:pt idx="4">
                  <c:v>20.535202937456067</c:v>
                </c:pt>
                <c:pt idx="5">
                  <c:v>19.833744848907376</c:v>
                </c:pt>
                <c:pt idx="6">
                  <c:v>20.643749081574921</c:v>
                </c:pt>
                <c:pt idx="7">
                  <c:v>20.032815764641267</c:v>
                </c:pt>
                <c:pt idx="8">
                  <c:v>20.461552071822442</c:v>
                </c:pt>
                <c:pt idx="9">
                  <c:v>19.013875273505139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A5-41EE-985B-567FBFE7B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34046"/>
        <c:axId val="97421209"/>
      </c:scatterChart>
      <c:valAx>
        <c:axId val="55634046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7421209"/>
        <c:crosses val="autoZero"/>
        <c:crossBetween val="midCat"/>
      </c:valAx>
      <c:valAx>
        <c:axId val="9742120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5634046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TFSI/sum PC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free TFSI in POX-EGBM</c:v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PC'!$L$30:$L$32</c:f>
              <c:numCache>
                <c:formatCode>0.00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'LiTFSI in PC'!$S$30:$S$32</c:f>
              <c:numCache>
                <c:formatCode>0.00</c:formatCode>
                <c:ptCount val="3"/>
                <c:pt idx="0">
                  <c:v>1.3523398513086873</c:v>
                </c:pt>
                <c:pt idx="1">
                  <c:v>1.2263853730593131</c:v>
                </c:pt>
                <c:pt idx="2">
                  <c:v>1.6120253437014482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D1-4F9E-9A38-19B195115C39}"/>
            </c:ext>
          </c:extLst>
        </c:ser>
        <c:ser>
          <c:idx val="1"/>
          <c:order val="1"/>
          <c:tx>
            <c:v>free TFSI in POX-SH9</c:v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PC'!$L$33</c:f>
              <c:numCache>
                <c:formatCode>0.00</c:formatCode>
                <c:ptCount val="1"/>
                <c:pt idx="0">
                  <c:v>1</c:v>
                </c:pt>
              </c:numCache>
            </c:numRef>
          </c:xVal>
          <c:yVal>
            <c:numRef>
              <c:f>'LiTFSI in PC'!$T$33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D1-4F9E-9A38-19B195115C39}"/>
            </c:ext>
          </c:extLst>
        </c:ser>
        <c:ser>
          <c:idx val="2"/>
          <c:order val="2"/>
          <c:tx>
            <c:v>free TFSI in POX-EDODET</c:v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PC'!$L$34</c:f>
              <c:numCache>
                <c:formatCode>0.00</c:formatCode>
                <c:ptCount val="1"/>
                <c:pt idx="0">
                  <c:v>1</c:v>
                </c:pt>
              </c:numCache>
            </c:numRef>
          </c:xVal>
          <c:yVal>
            <c:numRef>
              <c:f>'LiTFSI in PC'!$U$34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D1-4F9E-9A38-19B195115C39}"/>
            </c:ext>
          </c:extLst>
        </c:ser>
        <c:ser>
          <c:idx val="3"/>
          <c:order val="3"/>
          <c:tx>
            <c:v>CIP in POX-EGBM</c:v>
          </c:tx>
          <c:spPr>
            <a:ln w="19080" cap="rnd">
              <a:solidFill>
                <a:srgbClr val="FFC000"/>
              </a:solidFill>
              <a:round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PC'!$L$30:$L$32</c:f>
              <c:numCache>
                <c:formatCode>0.00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'LiTFSI in PC'!$V$30:$V$32</c:f>
              <c:numCache>
                <c:formatCode>0.00</c:formatCode>
                <c:ptCount val="3"/>
                <c:pt idx="0">
                  <c:v>4.9979631327019047E-2</c:v>
                </c:pt>
                <c:pt idx="1">
                  <c:v>0.13781711420708423</c:v>
                </c:pt>
                <c:pt idx="2">
                  <c:v>0.17192703706457635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BD1-4F9E-9A38-19B195115C39}"/>
            </c:ext>
          </c:extLst>
        </c:ser>
        <c:ser>
          <c:idx val="4"/>
          <c:order val="4"/>
          <c:tx>
            <c:v>CIP in POX-SH9</c:v>
          </c:tx>
          <c:spPr>
            <a:ln w="19080" cap="rnd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PC'!$L$33</c:f>
              <c:numCache>
                <c:formatCode>0.00</c:formatCode>
                <c:ptCount val="1"/>
                <c:pt idx="0">
                  <c:v>1</c:v>
                </c:pt>
              </c:numCache>
            </c:numRef>
          </c:xVal>
          <c:yVal>
            <c:numRef>
              <c:f>'LiTFSI in PC'!$W$33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BD1-4F9E-9A38-19B195115C39}"/>
            </c:ext>
          </c:extLst>
        </c:ser>
        <c:ser>
          <c:idx val="5"/>
          <c:order val="5"/>
          <c:tx>
            <c:v>CIP in POX-EDODET</c:v>
          </c:tx>
          <c:spPr>
            <a:ln w="19080" cap="rnd">
              <a:solidFill>
                <a:srgbClr val="70AD47"/>
              </a:solidFill>
              <a:round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'LiTFSI in PC'!$L$34</c:f>
              <c:numCache>
                <c:formatCode>0.00</c:formatCode>
                <c:ptCount val="1"/>
                <c:pt idx="0">
                  <c:v>1</c:v>
                </c:pt>
              </c:numCache>
            </c:numRef>
          </c:xVal>
          <c:yVal>
            <c:numRef>
              <c:f>'LiTFSI in PC'!$X$34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BD1-4F9E-9A38-19B195115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56021"/>
        <c:axId val="41623356"/>
      </c:scatterChart>
      <c:valAx>
        <c:axId val="87156021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41623356"/>
        <c:crosses val="autoZero"/>
        <c:crossBetween val="midCat"/>
      </c:valAx>
      <c:valAx>
        <c:axId val="4162335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87156021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DG-Li/806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DG'!$BZ$56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DG'!$BY$57:$BY$66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DG'!$BZ$57:$BZ$66</c:f>
              <c:numCache>
                <c:formatCode>0.00</c:formatCode>
                <c:ptCount val="10"/>
                <c:pt idx="2">
                  <c:v>0.49530298573604636</c:v>
                </c:pt>
                <c:pt idx="4">
                  <c:v>0.52834852004049793</c:v>
                </c:pt>
                <c:pt idx="6">
                  <c:v>1.1773437743811832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52-44E5-A8BA-B586F2E857C3}"/>
            </c:ext>
          </c:extLst>
        </c:ser>
        <c:ser>
          <c:idx val="1"/>
          <c:order val="1"/>
          <c:tx>
            <c:strRef>
              <c:f>'LiBOB in DG'!$CA$56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DG'!$BY$57:$BY$66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DG'!$CA$57:$CA$66</c:f>
              <c:numCache>
                <c:formatCode>0.00</c:formatCode>
                <c:ptCount val="10"/>
                <c:pt idx="2">
                  <c:v>0.57177185106944817</c:v>
                </c:pt>
                <c:pt idx="4">
                  <c:v>0.90040744168455067</c:v>
                </c:pt>
                <c:pt idx="6">
                  <c:v>1.3356840427476881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52-44E5-A8BA-B586F2E857C3}"/>
            </c:ext>
          </c:extLst>
        </c:ser>
        <c:ser>
          <c:idx val="2"/>
          <c:order val="2"/>
          <c:tx>
            <c:strRef>
              <c:f>'LiBOB in DG'!$CB$56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DG'!$BY$57:$BY$66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DG'!$CB$57:$CB$66</c:f>
              <c:numCache>
                <c:formatCode>0.00</c:formatCode>
                <c:ptCount val="10"/>
                <c:pt idx="0">
                  <c:v>6.4929676779439352E-2</c:v>
                </c:pt>
                <c:pt idx="1">
                  <c:v>0.339443999558182</c:v>
                </c:pt>
                <c:pt idx="2">
                  <c:v>0.55578371455432041</c:v>
                </c:pt>
                <c:pt idx="3">
                  <c:v>0.82378323549094312</c:v>
                </c:pt>
                <c:pt idx="4">
                  <c:v>0.86290280706291278</c:v>
                </c:pt>
                <c:pt idx="5">
                  <c:v>1.1758463992046559</c:v>
                </c:pt>
                <c:pt idx="6">
                  <c:v>1.3340013974424969</c:v>
                </c:pt>
                <c:pt idx="7">
                  <c:v>2.0647491298636913</c:v>
                </c:pt>
                <c:pt idx="8">
                  <c:v>2.7938027406195225</c:v>
                </c:pt>
                <c:pt idx="9">
                  <c:v>2.3385093737235643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52-44E5-A8BA-B586F2E857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89021"/>
        <c:axId val="90342080"/>
      </c:scatterChart>
      <c:valAx>
        <c:axId val="33789021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0342080"/>
        <c:crosses val="autoZero"/>
        <c:crossBetween val="midCat"/>
      </c:valAx>
      <c:valAx>
        <c:axId val="9034208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3789021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375/CH DG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218744170104955E-2"/>
          <c:y val="0.17174395350575439"/>
          <c:w val="0.89431501173571437"/>
          <c:h val="0.61491483772407163"/>
        </c:manualLayout>
      </c:layout>
      <c:scatterChart>
        <c:scatterStyle val="lineMarker"/>
        <c:varyColors val="0"/>
        <c:ser>
          <c:idx val="0"/>
          <c:order val="0"/>
          <c:tx>
            <c:strRef>
              <c:f>'LiBOB in DG'!$BA$56</c:f>
              <c:strCache>
                <c:ptCount val="1"/>
                <c:pt idx="0">
                  <c:v>new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DG'!$AZ$57:$AZ$66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DG'!$BA$57:$BA$66</c:f>
              <c:numCache>
                <c:formatCode>0</c:formatCode>
                <c:ptCount val="10"/>
                <c:pt idx="2" formatCode="0.00">
                  <c:v>3.3289779237939167E-2</c:v>
                </c:pt>
                <c:pt idx="4" formatCode="0.00">
                  <c:v>6.8129262179099814E-2</c:v>
                </c:pt>
                <c:pt idx="6" formatCode="0.00">
                  <c:v>0.10879891590881569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D4-41AB-AD40-41ECF1CE2197}"/>
            </c:ext>
          </c:extLst>
        </c:ser>
        <c:ser>
          <c:idx val="1"/>
          <c:order val="1"/>
          <c:tx>
            <c:strRef>
              <c:f>'LiBOB in DG'!$BB$56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DG'!$AZ$57:$AZ$66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DG'!$BB$57:$BB$66</c:f>
              <c:numCache>
                <c:formatCode>0.00</c:formatCode>
                <c:ptCount val="10"/>
                <c:pt idx="2">
                  <c:v>3.6030186827309268E-2</c:v>
                </c:pt>
                <c:pt idx="4">
                  <c:v>7.7495281785842515E-2</c:v>
                </c:pt>
                <c:pt idx="6">
                  <c:v>0.11856920980756447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D4-41AB-AD40-41ECF1CE2197}"/>
            </c:ext>
          </c:extLst>
        </c:ser>
        <c:ser>
          <c:idx val="2"/>
          <c:order val="2"/>
          <c:tx>
            <c:strRef>
              <c:f>'LiBOB in DG'!$BC$56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DG'!$AZ$57:$AZ$66</c:f>
              <c:numCache>
                <c:formatCode>0.00</c:formatCode>
                <c:ptCount val="10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1.9</c:v>
                </c:pt>
                <c:pt idx="9">
                  <c:v>2.1</c:v>
                </c:pt>
              </c:numCache>
            </c:numRef>
          </c:xVal>
          <c:yVal>
            <c:numRef>
              <c:f>'LiBOB in DG'!$BC$57:$BC$66</c:f>
              <c:numCache>
                <c:formatCode>0.00</c:formatCode>
                <c:ptCount val="10"/>
                <c:pt idx="0">
                  <c:v>0</c:v>
                </c:pt>
                <c:pt idx="1">
                  <c:v>1.2650240700261136E-2</c:v>
                </c:pt>
                <c:pt idx="2">
                  <c:v>2.9584182952834055E-2</c:v>
                </c:pt>
                <c:pt idx="3">
                  <c:v>3.9867525990039419E-2</c:v>
                </c:pt>
                <c:pt idx="4">
                  <c:v>5.9294890539785282E-2</c:v>
                </c:pt>
                <c:pt idx="5">
                  <c:v>6.9501075374929971E-2</c:v>
                </c:pt>
                <c:pt idx="6">
                  <c:v>9.2902074002013321E-2</c:v>
                </c:pt>
                <c:pt idx="7">
                  <c:v>9.6999120905381347E-2</c:v>
                </c:pt>
                <c:pt idx="8">
                  <c:v>0.11163692663358703</c:v>
                </c:pt>
                <c:pt idx="9">
                  <c:v>0.1258047869749167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3D4-41AB-AD40-41ECF1CE2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992149"/>
        <c:axId val="67340004"/>
      </c:scatterChart>
      <c:valAx>
        <c:axId val="94992149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7340004"/>
        <c:crosses val="autoZero"/>
        <c:crossBetween val="midCat"/>
      </c:valAx>
      <c:valAx>
        <c:axId val="6734000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4992149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POX C=O bound/free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POX!$M$67</c:f>
              <c:strCache>
                <c:ptCount val="1"/>
                <c:pt idx="0">
                  <c:v>LiTFSI in PC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POX!$L$68:$L$70</c:f>
              <c:numCache>
                <c:formatCode>0.0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POX!$M$68:$M$70</c:f>
              <c:numCache>
                <c:formatCode>0.00</c:formatCode>
                <c:ptCount val="3"/>
                <c:pt idx="0">
                  <c:v>0.24883831255506414</c:v>
                </c:pt>
                <c:pt idx="1">
                  <c:v>0.19227739780952957</c:v>
                </c:pt>
                <c:pt idx="2">
                  <c:v>0.22447970442982074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04-4E87-AC14-27CC7D67A41D}"/>
            </c:ext>
          </c:extLst>
        </c:ser>
        <c:ser>
          <c:idx val="1"/>
          <c:order val="1"/>
          <c:tx>
            <c:strRef>
              <c:f>POX!$N$67</c:f>
              <c:strCache>
                <c:ptCount val="1"/>
                <c:pt idx="0">
                  <c:v>LiBOB in PC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POX!$L$68:$L$70</c:f>
              <c:numCache>
                <c:formatCode>0.0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POX!$N$68:$N$70</c:f>
              <c:numCache>
                <c:formatCode>0.00</c:formatCode>
                <c:ptCount val="3"/>
                <c:pt idx="0">
                  <c:v>0.15595214439657526</c:v>
                </c:pt>
                <c:pt idx="1">
                  <c:v>0.55475347794091878</c:v>
                </c:pt>
                <c:pt idx="2">
                  <c:v>0.17656033088603609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04-4E87-AC14-27CC7D67A41D}"/>
            </c:ext>
          </c:extLst>
        </c:ser>
        <c:ser>
          <c:idx val="2"/>
          <c:order val="2"/>
          <c:tx>
            <c:strRef>
              <c:f>POX!$O$67</c:f>
              <c:strCache>
                <c:ptCount val="1"/>
                <c:pt idx="0">
                  <c:v>LiBOB in DG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POX!$L$68:$L$70</c:f>
              <c:numCache>
                <c:formatCode>0.0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POX!$O$68:$O$70</c:f>
              <c:numCache>
                <c:formatCode>0.00</c:formatCode>
                <c:ptCount val="3"/>
                <c:pt idx="0">
                  <c:v>0.1281574018426565</c:v>
                </c:pt>
                <c:pt idx="1">
                  <c:v>0.13</c:v>
                </c:pt>
                <c:pt idx="2">
                  <c:v>0.31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04-4E87-AC14-27CC7D67A41D}"/>
            </c:ext>
          </c:extLst>
        </c:ser>
        <c:ser>
          <c:idx val="3"/>
          <c:order val="3"/>
          <c:tx>
            <c:strRef>
              <c:f>POX!$P$67</c:f>
              <c:strCache>
                <c:ptCount val="1"/>
                <c:pt idx="0">
                  <c:v>LiTFSI-EDODET</c:v>
                </c:pt>
              </c:strCache>
            </c:strRef>
          </c:tx>
          <c:spPr>
            <a:ln w="19080" cap="rnd">
              <a:solidFill>
                <a:srgbClr val="FFC000"/>
              </a:solidFill>
              <a:round/>
            </a:ln>
          </c:spPr>
          <c:marker>
            <c:symbol val="circle"/>
            <c:size val="5"/>
            <c:spPr>
              <a:solidFill>
                <a:srgbClr val="FFC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POX!$L$69</c:f>
              <c:numCache>
                <c:formatCode>0.0</c:formatCode>
                <c:ptCount val="1"/>
                <c:pt idx="0">
                  <c:v>1</c:v>
                </c:pt>
              </c:numCache>
            </c:numRef>
          </c:xVal>
          <c:yVal>
            <c:numRef>
              <c:f>POX!$P$69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04-4E87-AC14-27CC7D67A41D}"/>
            </c:ext>
          </c:extLst>
        </c:ser>
        <c:ser>
          <c:idx val="4"/>
          <c:order val="4"/>
          <c:tx>
            <c:strRef>
              <c:f>POX!$Q$67</c:f>
              <c:strCache>
                <c:ptCount val="1"/>
                <c:pt idx="0">
                  <c:v>LiTFSI-SH9</c:v>
                </c:pt>
              </c:strCache>
            </c:strRef>
          </c:tx>
          <c:spPr>
            <a:ln w="19080" cap="rnd">
              <a:solidFill>
                <a:srgbClr val="5B9BD5"/>
              </a:solidFill>
              <a:round/>
            </a:ln>
          </c:spPr>
          <c:marker>
            <c:symbol val="circle"/>
            <c:size val="5"/>
            <c:spPr>
              <a:solidFill>
                <a:srgbClr val="5B9BD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POX!$L$69</c:f>
              <c:numCache>
                <c:formatCode>0.0</c:formatCode>
                <c:ptCount val="1"/>
                <c:pt idx="0">
                  <c:v>1</c:v>
                </c:pt>
              </c:numCache>
            </c:numRef>
          </c:xVal>
          <c:yVal>
            <c:numRef>
              <c:f>POX!$Q$69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04-4E87-AC14-27CC7D67A41D}"/>
            </c:ext>
          </c:extLst>
        </c:ser>
        <c:ser>
          <c:idx val="5"/>
          <c:order val="5"/>
          <c:tx>
            <c:strRef>
              <c:f>POX!$R$67</c:f>
              <c:strCache>
                <c:ptCount val="1"/>
                <c:pt idx="0">
                  <c:v>LiBOB-EBGM</c:v>
                </c:pt>
              </c:strCache>
            </c:strRef>
          </c:tx>
          <c:spPr>
            <a:ln w="19080" cap="rnd">
              <a:solidFill>
                <a:srgbClr val="70AD47"/>
              </a:solidFill>
              <a:round/>
            </a:ln>
          </c:spPr>
          <c:marker>
            <c:symbol val="circle"/>
            <c:size val="5"/>
            <c:spPr>
              <a:solidFill>
                <a:srgbClr val="70AD47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POX!$L$69</c:f>
              <c:numCache>
                <c:formatCode>0.0</c:formatCode>
                <c:ptCount val="1"/>
                <c:pt idx="0">
                  <c:v>1</c:v>
                </c:pt>
              </c:numCache>
            </c:numRef>
          </c:xVal>
          <c:yVal>
            <c:numRef>
              <c:f>POX!$R$69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04-4E87-AC14-27CC7D67A41D}"/>
            </c:ext>
          </c:extLst>
        </c:ser>
        <c:ser>
          <c:idx val="6"/>
          <c:order val="6"/>
          <c:tx>
            <c:strRef>
              <c:f>POX!$S$67</c:f>
              <c:strCache>
                <c:ptCount val="1"/>
                <c:pt idx="0">
                  <c:v>LiBOB-EDODET</c:v>
                </c:pt>
              </c:strCache>
            </c:strRef>
          </c:tx>
          <c:spPr>
            <a:ln w="19080" cap="rnd">
              <a:solidFill>
                <a:srgbClr val="264478"/>
              </a:solidFill>
              <a:round/>
            </a:ln>
          </c:spPr>
          <c:marker>
            <c:symbol val="circle"/>
            <c:size val="5"/>
            <c:spPr>
              <a:solidFill>
                <a:srgbClr val="264478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POX!$L$69</c:f>
              <c:numCache>
                <c:formatCode>0.0</c:formatCode>
                <c:ptCount val="1"/>
                <c:pt idx="0">
                  <c:v>1</c:v>
                </c:pt>
              </c:numCache>
            </c:numRef>
          </c:xVal>
          <c:yVal>
            <c:numRef>
              <c:f>POX!$S$69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204-4E87-AC14-27CC7D67A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6348"/>
        <c:axId val="33227174"/>
      </c:scatterChart>
      <c:valAx>
        <c:axId val="56956348"/>
        <c:scaling>
          <c:orientation val="minMax"/>
          <c:min val="0.4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3227174"/>
        <c:crosses val="autoZero"/>
        <c:crossBetween val="midCat"/>
      </c:valAx>
      <c:valAx>
        <c:axId val="3322717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6956348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1" strike="noStrike" spc="-1">
                <a:solidFill>
                  <a:srgbClr val="595959"/>
                </a:solidFill>
                <a:latin typeface="Calibri"/>
              </a:rPr>
              <a:t>PC-Li/free PC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PC'!$C$51</c:f>
              <c:strCache>
                <c:ptCount val="1"/>
                <c:pt idx="0">
                  <c:v>before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PC'!$B$52:$B$56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PC'!$C$52:$C$56</c:f>
              <c:numCache>
                <c:formatCode>0.00</c:formatCode>
                <c:ptCount val="5"/>
                <c:pt idx="1">
                  <c:v>3.276071844232345E-2</c:v>
                </c:pt>
                <c:pt idx="2">
                  <c:v>3.5285299455770358E-2</c:v>
                </c:pt>
                <c:pt idx="3">
                  <c:v>8.5700115987022471E-2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16-40CA-921F-5387BE4B47C1}"/>
            </c:ext>
          </c:extLst>
        </c:ser>
        <c:ser>
          <c:idx val="1"/>
          <c:order val="1"/>
          <c:tx>
            <c:strRef>
              <c:f>'LiBOB in PC'!$D$51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PC'!$B$52:$B$56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PC'!$D$52:$D$56</c:f>
              <c:numCache>
                <c:formatCode>0.00</c:formatCode>
                <c:ptCount val="5"/>
                <c:pt idx="1">
                  <c:v>1.9805358179226185E-2</c:v>
                </c:pt>
                <c:pt idx="2">
                  <c:v>3.7180071673073543E-2</c:v>
                </c:pt>
                <c:pt idx="3">
                  <c:v>7.4065744069981926E-2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16-40CA-921F-5387BE4B47C1}"/>
            </c:ext>
          </c:extLst>
        </c:ser>
        <c:ser>
          <c:idx val="2"/>
          <c:order val="2"/>
          <c:tx>
            <c:strRef>
              <c:f>'LiBOB in PC'!$E$51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PC'!$B$52:$B$56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PC'!$E$52:$E$56</c:f>
              <c:numCache>
                <c:formatCode>0.00</c:formatCode>
                <c:ptCount val="5"/>
                <c:pt idx="0">
                  <c:v>0</c:v>
                </c:pt>
                <c:pt idx="1">
                  <c:v>3.9974076019706775E-2</c:v>
                </c:pt>
                <c:pt idx="2">
                  <c:v>5.6470639560381147E-2</c:v>
                </c:pt>
                <c:pt idx="4">
                  <c:v>7.8376398237897674E-2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16-40CA-921F-5387BE4B4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5425"/>
        <c:axId val="24252746"/>
      </c:scatterChart>
      <c:valAx>
        <c:axId val="4005425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1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4252746"/>
        <c:crosses val="autoZero"/>
        <c:crossBetween val="midCat"/>
      </c:valAx>
      <c:valAx>
        <c:axId val="2425274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1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4005425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% PC-Li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PC'!$T$51</c:f>
              <c:strCache>
                <c:ptCount val="1"/>
                <c:pt idx="0">
                  <c:v>before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PC'!$S$52:$S$56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PC'!$T$52:$T$56</c:f>
              <c:numCache>
                <c:formatCode>0.00</c:formatCode>
                <c:ptCount val="5"/>
                <c:pt idx="1">
                  <c:v>3.2760718442323449</c:v>
                </c:pt>
                <c:pt idx="2">
                  <c:v>3.528529945577036</c:v>
                </c:pt>
                <c:pt idx="3">
                  <c:v>8.5700115987022478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93-46F4-BA61-105D22C12DFD}"/>
            </c:ext>
          </c:extLst>
        </c:ser>
        <c:ser>
          <c:idx val="1"/>
          <c:order val="1"/>
          <c:tx>
            <c:strRef>
              <c:f>'LiBOB in PC'!$U$51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PC'!$S$52:$S$56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PC'!$U$52:$U$56</c:f>
              <c:numCache>
                <c:formatCode>0.00</c:formatCode>
                <c:ptCount val="5"/>
                <c:pt idx="1">
                  <c:v>1.9805358179226185</c:v>
                </c:pt>
                <c:pt idx="2">
                  <c:v>3.7180071673073543</c:v>
                </c:pt>
                <c:pt idx="3">
                  <c:v>7.4065744069981925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93-46F4-BA61-105D22C12DFD}"/>
            </c:ext>
          </c:extLst>
        </c:ser>
        <c:ser>
          <c:idx val="2"/>
          <c:order val="2"/>
          <c:tx>
            <c:strRef>
              <c:f>'LiBOB in PC'!$V$51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PC'!$S$52:$S$56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PC'!$V$52:$V$56</c:f>
              <c:numCache>
                <c:formatCode>0.00</c:formatCode>
                <c:ptCount val="5"/>
                <c:pt idx="0">
                  <c:v>0</c:v>
                </c:pt>
                <c:pt idx="1">
                  <c:v>3.9974076019706777</c:v>
                </c:pt>
                <c:pt idx="2">
                  <c:v>5.6470639560381146</c:v>
                </c:pt>
                <c:pt idx="3">
                  <c:v>-9.2244080598783178</c:v>
                </c:pt>
                <c:pt idx="4">
                  <c:v>7.8376398237897673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F93-46F4-BA61-105D22C12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692412"/>
        <c:axId val="85015937"/>
      </c:scatterChart>
      <c:valAx>
        <c:axId val="57692412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85015937"/>
        <c:crosses val="autoZero"/>
        <c:crossBetween val="midCat"/>
      </c:valAx>
      <c:valAx>
        <c:axId val="8501593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7692412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en-US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en-US" sz="1400" b="0" strike="noStrike" spc="-1">
                <a:solidFill>
                  <a:srgbClr val="595959"/>
                </a:solidFill>
                <a:latin typeface="Calibri"/>
              </a:rPr>
              <a:t>BOB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PC'!$AJ$51</c:f>
              <c:strCache>
                <c:ptCount val="1"/>
                <c:pt idx="0">
                  <c:v>before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PC'!$AI$52:$AI$56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PC'!$AJ$52:$AJ$56</c:f>
              <c:numCache>
                <c:formatCode>0.00</c:formatCode>
                <c:ptCount val="5"/>
                <c:pt idx="1">
                  <c:v>0.37885041661984076</c:v>
                </c:pt>
                <c:pt idx="2">
                  <c:v>1.7673365990553513</c:v>
                </c:pt>
                <c:pt idx="3">
                  <c:v>2.1302463516719428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22-48AA-B682-0F721B3C5C43}"/>
            </c:ext>
          </c:extLst>
        </c:ser>
        <c:ser>
          <c:idx val="1"/>
          <c:order val="1"/>
          <c:tx>
            <c:strRef>
              <c:f>'LiBOB in PC'!$AK$51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PC'!$AI$52:$AI$56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PC'!$AK$52:$AK$56</c:f>
              <c:numCache>
                <c:formatCode>0.00</c:formatCode>
                <c:ptCount val="5"/>
                <c:pt idx="1">
                  <c:v>0.62344613179891439</c:v>
                </c:pt>
                <c:pt idx="2">
                  <c:v>1.6212086442878721</c:v>
                </c:pt>
                <c:pt idx="3">
                  <c:v>2.4019429474903511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22-48AA-B682-0F721B3C5C43}"/>
            </c:ext>
          </c:extLst>
        </c:ser>
        <c:ser>
          <c:idx val="2"/>
          <c:order val="2"/>
          <c:tx>
            <c:strRef>
              <c:f>'LiBOB in PC'!$AL$51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PC'!$AI$52:$AI$56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PC'!$AL$52:$AL$56</c:f>
              <c:numCache>
                <c:formatCode>0.00</c:formatCode>
                <c:ptCount val="5"/>
                <c:pt idx="0">
                  <c:v>0</c:v>
                </c:pt>
                <c:pt idx="1">
                  <c:v>0.36955504441060327</c:v>
                </c:pt>
                <c:pt idx="2">
                  <c:v>2.20048658642947</c:v>
                </c:pt>
                <c:pt idx="3">
                  <c:v>5.1848799634200411</c:v>
                </c:pt>
                <c:pt idx="4">
                  <c:v>3.3680158564670477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22-48AA-B682-0F721B3C5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34477"/>
        <c:axId val="5879620"/>
      </c:scatterChart>
      <c:valAx>
        <c:axId val="26834477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879620"/>
        <c:crosses val="autoZero"/>
        <c:crossBetween val="midCat"/>
      </c:valAx>
      <c:valAx>
        <c:axId val="587962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6834477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0" strike="noStrike" spc="-1">
                <a:solidFill>
                  <a:srgbClr val="595959"/>
                </a:solidFill>
                <a:latin typeface="Calibri"/>
              </a:rPr>
              <a:t> free BOB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'LiBOB in PC'!$AJ$59</c:f>
              <c:strCache>
                <c:ptCount val="1"/>
                <c:pt idx="0">
                  <c:v>before</c:v>
                </c:pt>
              </c:strCache>
            </c:strRef>
          </c:tx>
          <c:spPr>
            <a:ln w="19080" cap="rnd">
              <a:solidFill>
                <a:srgbClr val="4472C4"/>
              </a:solidFill>
              <a:round/>
            </a:ln>
          </c:spPr>
          <c:marker>
            <c:symbol val="circle"/>
            <c:size val="5"/>
            <c:spPr>
              <a:solidFill>
                <a:srgbClr val="4472C4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PC'!$AI$60:$AI$64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PC'!$AJ$60:$AJ$64</c:f>
              <c:numCache>
                <c:formatCode>0.00</c:formatCode>
                <c:ptCount val="5"/>
                <c:pt idx="1">
                  <c:v>0.37885041661984076</c:v>
                </c:pt>
                <c:pt idx="2">
                  <c:v>1.7673365990553513</c:v>
                </c:pt>
                <c:pt idx="3">
                  <c:v>2.1302463516719428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16-4F2A-BEE9-53AA2AAD7010}"/>
            </c:ext>
          </c:extLst>
        </c:ser>
        <c:ser>
          <c:idx val="1"/>
          <c:order val="1"/>
          <c:tx>
            <c:strRef>
              <c:f>'LiBOB in PC'!$AK$59</c:f>
              <c:strCache>
                <c:ptCount val="1"/>
                <c:pt idx="0">
                  <c:v>after</c:v>
                </c:pt>
              </c:strCache>
            </c:strRef>
          </c:tx>
          <c:spPr>
            <a:ln w="19080" cap="rnd">
              <a:solidFill>
                <a:srgbClr val="ED7D31"/>
              </a:solidFill>
              <a:round/>
            </a:ln>
          </c:spPr>
          <c:marker>
            <c:symbol val="circle"/>
            <c:size val="5"/>
            <c:spPr>
              <a:solidFill>
                <a:srgbClr val="ED7D3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PC'!$AI$60:$AI$64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PC'!$AK$60:$AK$64</c:f>
              <c:numCache>
                <c:formatCode>0.00</c:formatCode>
                <c:ptCount val="5"/>
                <c:pt idx="1">
                  <c:v>0.62344613179891439</c:v>
                </c:pt>
                <c:pt idx="2">
                  <c:v>1.6212086442878721</c:v>
                </c:pt>
                <c:pt idx="3">
                  <c:v>2.4019429474903511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16-4F2A-BEE9-53AA2AAD7010}"/>
            </c:ext>
          </c:extLst>
        </c:ser>
        <c:ser>
          <c:idx val="2"/>
          <c:order val="2"/>
          <c:tx>
            <c:strRef>
              <c:f>'LiBOB in PC'!$AL$59</c:f>
              <c:strCache>
                <c:ptCount val="1"/>
                <c:pt idx="0">
                  <c:v>old</c:v>
                </c:pt>
              </c:strCache>
            </c:strRef>
          </c:tx>
          <c:spPr>
            <a:ln w="19080" cap="rnd">
              <a:solidFill>
                <a:srgbClr val="A5A5A5"/>
              </a:solidFill>
              <a:round/>
            </a:ln>
          </c:spPr>
          <c:marker>
            <c:symbol val="circle"/>
            <c:size val="5"/>
            <c:spPr>
              <a:solidFill>
                <a:srgbClr val="A5A5A5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'LiBOB in PC'!$AI$60:$AI$64</c:f>
              <c:numCache>
                <c:formatCode>0.0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'LiBOB in PC'!$AL$60:$AL$64</c:f>
              <c:numCache>
                <c:formatCode>0.00</c:formatCode>
                <c:ptCount val="5"/>
                <c:pt idx="0">
                  <c:v>0</c:v>
                </c:pt>
                <c:pt idx="1">
                  <c:v>0.36955504441060327</c:v>
                </c:pt>
                <c:pt idx="2">
                  <c:v>2.20048658642947</c:v>
                </c:pt>
                <c:pt idx="3">
                  <c:v>5.1848799634200411</c:v>
                </c:pt>
                <c:pt idx="4">
                  <c:v>2.8921403833347448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16-4F2A-BEE9-53AA2AAD7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367814"/>
        <c:axId val="90220533"/>
      </c:scatterChart>
      <c:valAx>
        <c:axId val="82367814"/>
        <c:scaling>
          <c:orientation val="minMax"/>
          <c:max val="2.1"/>
          <c:min val="0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0220533"/>
        <c:crosses val="autoZero"/>
        <c:crossBetween val="midCat"/>
      </c:valAx>
      <c:valAx>
        <c:axId val="9022053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BFBFBF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82367814"/>
        <c:crosses val="autoZero"/>
        <c:crossBetween val="midCat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E2F0D9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13" Type="http://schemas.openxmlformats.org/officeDocument/2006/relationships/chart" Target="../charts/chart18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12" Type="http://schemas.openxmlformats.org/officeDocument/2006/relationships/chart" Target="../charts/chart17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11" Type="http://schemas.openxmlformats.org/officeDocument/2006/relationships/chart" Target="../charts/chart16.xml"/><Relationship Id="rId5" Type="http://schemas.openxmlformats.org/officeDocument/2006/relationships/chart" Target="../charts/chart10.xml"/><Relationship Id="rId15" Type="http://schemas.openxmlformats.org/officeDocument/2006/relationships/chart" Target="../charts/chart20.xml"/><Relationship Id="rId10" Type="http://schemas.openxmlformats.org/officeDocument/2006/relationships/chart" Target="../charts/chart15.xml"/><Relationship Id="rId4" Type="http://schemas.openxmlformats.org/officeDocument/2006/relationships/chart" Target="../charts/chart9.xml"/><Relationship Id="rId9" Type="http://schemas.openxmlformats.org/officeDocument/2006/relationships/chart" Target="../charts/chart14.xml"/><Relationship Id="rId14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8.xml"/><Relationship Id="rId13" Type="http://schemas.openxmlformats.org/officeDocument/2006/relationships/chart" Target="../charts/chart33.xml"/><Relationship Id="rId18" Type="http://schemas.openxmlformats.org/officeDocument/2006/relationships/chart" Target="../charts/chart38.xml"/><Relationship Id="rId26" Type="http://schemas.openxmlformats.org/officeDocument/2006/relationships/chart" Target="../charts/chart46.xml"/><Relationship Id="rId3" Type="http://schemas.openxmlformats.org/officeDocument/2006/relationships/chart" Target="../charts/chart23.xml"/><Relationship Id="rId21" Type="http://schemas.openxmlformats.org/officeDocument/2006/relationships/chart" Target="../charts/chart41.xml"/><Relationship Id="rId7" Type="http://schemas.openxmlformats.org/officeDocument/2006/relationships/chart" Target="../charts/chart27.xml"/><Relationship Id="rId12" Type="http://schemas.openxmlformats.org/officeDocument/2006/relationships/chart" Target="../charts/chart32.xml"/><Relationship Id="rId17" Type="http://schemas.openxmlformats.org/officeDocument/2006/relationships/chart" Target="../charts/chart37.xml"/><Relationship Id="rId25" Type="http://schemas.openxmlformats.org/officeDocument/2006/relationships/chart" Target="../charts/chart45.xml"/><Relationship Id="rId2" Type="http://schemas.openxmlformats.org/officeDocument/2006/relationships/chart" Target="../charts/chart22.xml"/><Relationship Id="rId16" Type="http://schemas.openxmlformats.org/officeDocument/2006/relationships/chart" Target="../charts/chart36.xml"/><Relationship Id="rId20" Type="http://schemas.openxmlformats.org/officeDocument/2006/relationships/chart" Target="../charts/chart40.xml"/><Relationship Id="rId29" Type="http://schemas.openxmlformats.org/officeDocument/2006/relationships/chart" Target="../charts/chart49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11" Type="http://schemas.openxmlformats.org/officeDocument/2006/relationships/chart" Target="../charts/chart31.xml"/><Relationship Id="rId24" Type="http://schemas.openxmlformats.org/officeDocument/2006/relationships/chart" Target="../charts/chart44.xml"/><Relationship Id="rId5" Type="http://schemas.openxmlformats.org/officeDocument/2006/relationships/chart" Target="../charts/chart25.xml"/><Relationship Id="rId15" Type="http://schemas.openxmlformats.org/officeDocument/2006/relationships/chart" Target="../charts/chart35.xml"/><Relationship Id="rId23" Type="http://schemas.openxmlformats.org/officeDocument/2006/relationships/chart" Target="../charts/chart43.xml"/><Relationship Id="rId28" Type="http://schemas.openxmlformats.org/officeDocument/2006/relationships/chart" Target="../charts/chart48.xml"/><Relationship Id="rId10" Type="http://schemas.openxmlformats.org/officeDocument/2006/relationships/chart" Target="../charts/chart30.xml"/><Relationship Id="rId19" Type="http://schemas.openxmlformats.org/officeDocument/2006/relationships/chart" Target="../charts/chart39.xml"/><Relationship Id="rId31" Type="http://schemas.openxmlformats.org/officeDocument/2006/relationships/chart" Target="../charts/chart51.xml"/><Relationship Id="rId4" Type="http://schemas.openxmlformats.org/officeDocument/2006/relationships/chart" Target="../charts/chart24.xml"/><Relationship Id="rId9" Type="http://schemas.openxmlformats.org/officeDocument/2006/relationships/chart" Target="../charts/chart29.xml"/><Relationship Id="rId14" Type="http://schemas.openxmlformats.org/officeDocument/2006/relationships/chart" Target="../charts/chart34.xml"/><Relationship Id="rId22" Type="http://schemas.openxmlformats.org/officeDocument/2006/relationships/chart" Target="../charts/chart42.xml"/><Relationship Id="rId27" Type="http://schemas.openxmlformats.org/officeDocument/2006/relationships/chart" Target="../charts/chart47.xml"/><Relationship Id="rId30" Type="http://schemas.openxmlformats.org/officeDocument/2006/relationships/chart" Target="../charts/chart5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335160</xdr:colOff>
      <xdr:row>48</xdr:row>
      <xdr:rowOff>30600</xdr:rowOff>
    </xdr:from>
    <xdr:to>
      <xdr:col>13</xdr:col>
      <xdr:colOff>437550</xdr:colOff>
      <xdr:row>63</xdr:row>
      <xdr:rowOff>30240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15</xdr:col>
      <xdr:colOff>373320</xdr:colOff>
      <xdr:row>40</xdr:row>
      <xdr:rowOff>83880</xdr:rowOff>
    </xdr:from>
    <xdr:to>
      <xdr:col>20</xdr:col>
      <xdr:colOff>828315</xdr:colOff>
      <xdr:row>55</xdr:row>
      <xdr:rowOff>83520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15</xdr:col>
      <xdr:colOff>411480</xdr:colOff>
      <xdr:row>56</xdr:row>
      <xdr:rowOff>53280</xdr:rowOff>
    </xdr:from>
    <xdr:to>
      <xdr:col>21</xdr:col>
      <xdr:colOff>18750</xdr:colOff>
      <xdr:row>71</xdr:row>
      <xdr:rowOff>52920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25</xdr:col>
      <xdr:colOff>434520</xdr:colOff>
      <xdr:row>40</xdr:row>
      <xdr:rowOff>114480</xdr:rowOff>
    </xdr:from>
    <xdr:to>
      <xdr:col>35</xdr:col>
      <xdr:colOff>30240</xdr:colOff>
      <xdr:row>55</xdr:row>
      <xdr:rowOff>114120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26</xdr:col>
      <xdr:colOff>0</xdr:colOff>
      <xdr:row>56</xdr:row>
      <xdr:rowOff>99000</xdr:rowOff>
    </xdr:from>
    <xdr:to>
      <xdr:col>35</xdr:col>
      <xdr:colOff>106200</xdr:colOff>
      <xdr:row>71</xdr:row>
      <xdr:rowOff>98640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83880</xdr:colOff>
      <xdr:row>49</xdr:row>
      <xdr:rowOff>99000</xdr:rowOff>
    </xdr:from>
    <xdr:to>
      <xdr:col>16</xdr:col>
      <xdr:colOff>434160</xdr:colOff>
      <xdr:row>64</xdr:row>
      <xdr:rowOff>98640</xdr:rowOff>
    </xdr:to>
    <xdr:graphicFrame macro="">
      <xdr:nvGraphicFramePr>
        <xdr:cNvPr id="5" name="Graf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22</xdr:col>
      <xdr:colOff>380880</xdr:colOff>
      <xdr:row>48</xdr:row>
      <xdr:rowOff>152280</xdr:rowOff>
    </xdr:from>
    <xdr:to>
      <xdr:col>32</xdr:col>
      <xdr:colOff>304200</xdr:colOff>
      <xdr:row>65</xdr:row>
      <xdr:rowOff>151920</xdr:rowOff>
    </xdr:to>
    <xdr:graphicFrame macro="">
      <xdr:nvGraphicFramePr>
        <xdr:cNvPr id="6" name="Graf 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38</xdr:col>
      <xdr:colOff>281880</xdr:colOff>
      <xdr:row>49</xdr:row>
      <xdr:rowOff>7560</xdr:rowOff>
    </xdr:from>
    <xdr:to>
      <xdr:col>48</xdr:col>
      <xdr:colOff>243360</xdr:colOff>
      <xdr:row>64</xdr:row>
      <xdr:rowOff>7200</xdr:rowOff>
    </xdr:to>
    <xdr:graphicFrame macro="">
      <xdr:nvGraphicFramePr>
        <xdr:cNvPr id="7" name="Graf 4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38</xdr:col>
      <xdr:colOff>274320</xdr:colOff>
      <xdr:row>64</xdr:row>
      <xdr:rowOff>167760</xdr:rowOff>
    </xdr:from>
    <xdr:to>
      <xdr:col>48</xdr:col>
      <xdr:colOff>235800</xdr:colOff>
      <xdr:row>79</xdr:row>
      <xdr:rowOff>167400</xdr:rowOff>
    </xdr:to>
    <xdr:graphicFrame macro="">
      <xdr:nvGraphicFramePr>
        <xdr:cNvPr id="8" name="Graf 6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38</xdr:col>
      <xdr:colOff>259200</xdr:colOff>
      <xdr:row>80</xdr:row>
      <xdr:rowOff>152280</xdr:rowOff>
    </xdr:from>
    <xdr:to>
      <xdr:col>48</xdr:col>
      <xdr:colOff>220680</xdr:colOff>
      <xdr:row>95</xdr:row>
      <xdr:rowOff>151920</xdr:rowOff>
    </xdr:to>
    <xdr:graphicFrame macro="">
      <xdr:nvGraphicFramePr>
        <xdr:cNvPr id="9" name="Graf 7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53</xdr:col>
      <xdr:colOff>160200</xdr:colOff>
      <xdr:row>49</xdr:row>
      <xdr:rowOff>23040</xdr:rowOff>
    </xdr:from>
    <xdr:to>
      <xdr:col>63</xdr:col>
      <xdr:colOff>53280</xdr:colOff>
      <xdr:row>66</xdr:row>
      <xdr:rowOff>22680</xdr:rowOff>
    </xdr:to>
    <xdr:graphicFrame macro="">
      <xdr:nvGraphicFramePr>
        <xdr:cNvPr id="10" name="Graf 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53</xdr:col>
      <xdr:colOff>160200</xdr:colOff>
      <xdr:row>67</xdr:row>
      <xdr:rowOff>45720</xdr:rowOff>
    </xdr:from>
    <xdr:to>
      <xdr:col>63</xdr:col>
      <xdr:colOff>53280</xdr:colOff>
      <xdr:row>82</xdr:row>
      <xdr:rowOff>45360</xdr:rowOff>
    </xdr:to>
    <xdr:graphicFrame macro="">
      <xdr:nvGraphicFramePr>
        <xdr:cNvPr id="11" name="Graf 9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63</xdr:col>
      <xdr:colOff>312480</xdr:colOff>
      <xdr:row>49</xdr:row>
      <xdr:rowOff>23040</xdr:rowOff>
    </xdr:from>
    <xdr:to>
      <xdr:col>73</xdr:col>
      <xdr:colOff>167400</xdr:colOff>
      <xdr:row>66</xdr:row>
      <xdr:rowOff>22680</xdr:rowOff>
    </xdr:to>
    <xdr:graphicFrame macro="">
      <xdr:nvGraphicFramePr>
        <xdr:cNvPr id="12" name="Graf 10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53</xdr:col>
      <xdr:colOff>198000</xdr:colOff>
      <xdr:row>82</xdr:row>
      <xdr:rowOff>167760</xdr:rowOff>
    </xdr:from>
    <xdr:to>
      <xdr:col>63</xdr:col>
      <xdr:colOff>91080</xdr:colOff>
      <xdr:row>97</xdr:row>
      <xdr:rowOff>167400</xdr:rowOff>
    </xdr:to>
    <xdr:graphicFrame macro="">
      <xdr:nvGraphicFramePr>
        <xdr:cNvPr id="13" name="Graf 1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63</xdr:col>
      <xdr:colOff>274320</xdr:colOff>
      <xdr:row>67</xdr:row>
      <xdr:rowOff>91440</xdr:rowOff>
    </xdr:from>
    <xdr:to>
      <xdr:col>73</xdr:col>
      <xdr:colOff>129240</xdr:colOff>
      <xdr:row>82</xdr:row>
      <xdr:rowOff>91080</xdr:rowOff>
    </xdr:to>
    <xdr:graphicFrame macro="">
      <xdr:nvGraphicFramePr>
        <xdr:cNvPr id="14" name="Graf 12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22</xdr:col>
      <xdr:colOff>384840</xdr:colOff>
      <xdr:row>66</xdr:row>
      <xdr:rowOff>160200</xdr:rowOff>
    </xdr:from>
    <xdr:to>
      <xdr:col>32</xdr:col>
      <xdr:colOff>308160</xdr:colOff>
      <xdr:row>81</xdr:row>
      <xdr:rowOff>159840</xdr:rowOff>
    </xdr:to>
    <xdr:graphicFrame macro="">
      <xdr:nvGraphicFramePr>
        <xdr:cNvPr id="15" name="Graf 5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 editAs="oneCell">
    <xdr:from>
      <xdr:col>28</xdr:col>
      <xdr:colOff>392400</xdr:colOff>
      <xdr:row>96</xdr:row>
      <xdr:rowOff>83880</xdr:rowOff>
    </xdr:from>
    <xdr:to>
      <xdr:col>38</xdr:col>
      <xdr:colOff>163440</xdr:colOff>
      <xdr:row>111</xdr:row>
      <xdr:rowOff>83520</xdr:rowOff>
    </xdr:to>
    <xdr:graphicFrame macro="">
      <xdr:nvGraphicFramePr>
        <xdr:cNvPr id="16" name="Graf 3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38</xdr:col>
      <xdr:colOff>316080</xdr:colOff>
      <xdr:row>96</xdr:row>
      <xdr:rowOff>91440</xdr:rowOff>
    </xdr:from>
    <xdr:to>
      <xdr:col>48</xdr:col>
      <xdr:colOff>277560</xdr:colOff>
      <xdr:row>111</xdr:row>
      <xdr:rowOff>91080</xdr:rowOff>
    </xdr:to>
    <xdr:graphicFrame macro="">
      <xdr:nvGraphicFramePr>
        <xdr:cNvPr id="17" name="Graf 13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7</xdr:col>
      <xdr:colOff>72360</xdr:colOff>
      <xdr:row>65</xdr:row>
      <xdr:rowOff>129600</xdr:rowOff>
    </xdr:from>
    <xdr:to>
      <xdr:col>16</xdr:col>
      <xdr:colOff>422640</xdr:colOff>
      <xdr:row>80</xdr:row>
      <xdr:rowOff>129240</xdr:rowOff>
    </xdr:to>
    <xdr:graphicFrame macro="">
      <xdr:nvGraphicFramePr>
        <xdr:cNvPr id="18" name="Graf 14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78</xdr:col>
      <xdr:colOff>354240</xdr:colOff>
      <xdr:row>48</xdr:row>
      <xdr:rowOff>167760</xdr:rowOff>
    </xdr:from>
    <xdr:to>
      <xdr:col>88</xdr:col>
      <xdr:colOff>285480</xdr:colOff>
      <xdr:row>63</xdr:row>
      <xdr:rowOff>167400</xdr:rowOff>
    </xdr:to>
    <xdr:graphicFrame macro="">
      <xdr:nvGraphicFramePr>
        <xdr:cNvPr id="19" name="Graf 15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125640</xdr:colOff>
      <xdr:row>110</xdr:row>
      <xdr:rowOff>152280</xdr:rowOff>
    </xdr:from>
    <xdr:to>
      <xdr:col>10</xdr:col>
      <xdr:colOff>254880</xdr:colOff>
      <xdr:row>125</xdr:row>
      <xdr:rowOff>151920</xdr:rowOff>
    </xdr:to>
    <xdr:graphicFrame macro="">
      <xdr:nvGraphicFramePr>
        <xdr:cNvPr id="20" name="Graf 2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118080</xdr:colOff>
      <xdr:row>126</xdr:row>
      <xdr:rowOff>106560</xdr:rowOff>
    </xdr:from>
    <xdr:to>
      <xdr:col>10</xdr:col>
      <xdr:colOff>247320</xdr:colOff>
      <xdr:row>141</xdr:row>
      <xdr:rowOff>106200</xdr:rowOff>
    </xdr:to>
    <xdr:graphicFrame macro="">
      <xdr:nvGraphicFramePr>
        <xdr:cNvPr id="21" name="Graf 3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10</xdr:col>
      <xdr:colOff>407520</xdr:colOff>
      <xdr:row>110</xdr:row>
      <xdr:rowOff>152280</xdr:rowOff>
    </xdr:from>
    <xdr:to>
      <xdr:col>20</xdr:col>
      <xdr:colOff>10800</xdr:colOff>
      <xdr:row>125</xdr:row>
      <xdr:rowOff>151920</xdr:rowOff>
    </xdr:to>
    <xdr:graphicFrame macro="">
      <xdr:nvGraphicFramePr>
        <xdr:cNvPr id="22" name="Graf 4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10</xdr:col>
      <xdr:colOff>392400</xdr:colOff>
      <xdr:row>126</xdr:row>
      <xdr:rowOff>106560</xdr:rowOff>
    </xdr:from>
    <xdr:to>
      <xdr:col>19</xdr:col>
      <xdr:colOff>430200</xdr:colOff>
      <xdr:row>141</xdr:row>
      <xdr:rowOff>106200</xdr:rowOff>
    </xdr:to>
    <xdr:graphicFrame macro="">
      <xdr:nvGraphicFramePr>
        <xdr:cNvPr id="23" name="Graf 5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20</xdr:col>
      <xdr:colOff>178920</xdr:colOff>
      <xdr:row>110</xdr:row>
      <xdr:rowOff>129600</xdr:rowOff>
    </xdr:from>
    <xdr:to>
      <xdr:col>29</xdr:col>
      <xdr:colOff>308160</xdr:colOff>
      <xdr:row>125</xdr:row>
      <xdr:rowOff>129240</xdr:rowOff>
    </xdr:to>
    <xdr:graphicFrame macro="">
      <xdr:nvGraphicFramePr>
        <xdr:cNvPr id="24" name="Graf 6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20</xdr:col>
      <xdr:colOff>178920</xdr:colOff>
      <xdr:row>126</xdr:row>
      <xdr:rowOff>83880</xdr:rowOff>
    </xdr:from>
    <xdr:to>
      <xdr:col>29</xdr:col>
      <xdr:colOff>308160</xdr:colOff>
      <xdr:row>141</xdr:row>
      <xdr:rowOff>83520</xdr:rowOff>
    </xdr:to>
    <xdr:graphicFrame macro="">
      <xdr:nvGraphicFramePr>
        <xdr:cNvPr id="25" name="Graf 7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30</xdr:col>
      <xdr:colOff>64800</xdr:colOff>
      <xdr:row>110</xdr:row>
      <xdr:rowOff>144720</xdr:rowOff>
    </xdr:from>
    <xdr:to>
      <xdr:col>39</xdr:col>
      <xdr:colOff>384480</xdr:colOff>
      <xdr:row>125</xdr:row>
      <xdr:rowOff>144360</xdr:rowOff>
    </xdr:to>
    <xdr:graphicFrame macro="">
      <xdr:nvGraphicFramePr>
        <xdr:cNvPr id="26" name="Graf 8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30</xdr:col>
      <xdr:colOff>72360</xdr:colOff>
      <xdr:row>126</xdr:row>
      <xdr:rowOff>83880</xdr:rowOff>
    </xdr:from>
    <xdr:to>
      <xdr:col>40</xdr:col>
      <xdr:colOff>3600</xdr:colOff>
      <xdr:row>141</xdr:row>
      <xdr:rowOff>83520</xdr:rowOff>
    </xdr:to>
    <xdr:graphicFrame macro="">
      <xdr:nvGraphicFramePr>
        <xdr:cNvPr id="27" name="Graf 9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40</xdr:col>
      <xdr:colOff>201960</xdr:colOff>
      <xdr:row>110</xdr:row>
      <xdr:rowOff>152280</xdr:rowOff>
    </xdr:from>
    <xdr:to>
      <xdr:col>49</xdr:col>
      <xdr:colOff>407520</xdr:colOff>
      <xdr:row>125</xdr:row>
      <xdr:rowOff>151920</xdr:rowOff>
    </xdr:to>
    <xdr:graphicFrame macro="">
      <xdr:nvGraphicFramePr>
        <xdr:cNvPr id="28" name="Graf 10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40</xdr:col>
      <xdr:colOff>178920</xdr:colOff>
      <xdr:row>126</xdr:row>
      <xdr:rowOff>83880</xdr:rowOff>
    </xdr:from>
    <xdr:to>
      <xdr:col>49</xdr:col>
      <xdr:colOff>384480</xdr:colOff>
      <xdr:row>141</xdr:row>
      <xdr:rowOff>83520</xdr:rowOff>
    </xdr:to>
    <xdr:graphicFrame macro="">
      <xdr:nvGraphicFramePr>
        <xdr:cNvPr id="29" name="Graf 11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50</xdr:col>
      <xdr:colOff>87480</xdr:colOff>
      <xdr:row>111</xdr:row>
      <xdr:rowOff>7560</xdr:rowOff>
    </xdr:from>
    <xdr:to>
      <xdr:col>59</xdr:col>
      <xdr:colOff>140400</xdr:colOff>
      <xdr:row>126</xdr:row>
      <xdr:rowOff>7200</xdr:rowOff>
    </xdr:to>
    <xdr:graphicFrame macro="">
      <xdr:nvGraphicFramePr>
        <xdr:cNvPr id="30" name="Graf 12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 editAs="oneCell">
    <xdr:from>
      <xdr:col>50</xdr:col>
      <xdr:colOff>87480</xdr:colOff>
      <xdr:row>126</xdr:row>
      <xdr:rowOff>91440</xdr:rowOff>
    </xdr:from>
    <xdr:to>
      <xdr:col>59</xdr:col>
      <xdr:colOff>140400</xdr:colOff>
      <xdr:row>141</xdr:row>
      <xdr:rowOff>91080</xdr:rowOff>
    </xdr:to>
    <xdr:graphicFrame macro="">
      <xdr:nvGraphicFramePr>
        <xdr:cNvPr id="31" name="Graf 13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59</xdr:col>
      <xdr:colOff>270360</xdr:colOff>
      <xdr:row>111</xdr:row>
      <xdr:rowOff>23040</xdr:rowOff>
    </xdr:from>
    <xdr:to>
      <xdr:col>68</xdr:col>
      <xdr:colOff>308160</xdr:colOff>
      <xdr:row>126</xdr:row>
      <xdr:rowOff>22680</xdr:rowOff>
    </xdr:to>
    <xdr:graphicFrame macro="">
      <xdr:nvGraphicFramePr>
        <xdr:cNvPr id="32" name="Graf 14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68</xdr:col>
      <xdr:colOff>529560</xdr:colOff>
      <xdr:row>110</xdr:row>
      <xdr:rowOff>175320</xdr:rowOff>
    </xdr:from>
    <xdr:to>
      <xdr:col>78</xdr:col>
      <xdr:colOff>277920</xdr:colOff>
      <xdr:row>125</xdr:row>
      <xdr:rowOff>174960</xdr:rowOff>
    </xdr:to>
    <xdr:graphicFrame macro="">
      <xdr:nvGraphicFramePr>
        <xdr:cNvPr id="33" name="Graf 15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69</xdr:col>
      <xdr:colOff>11520</xdr:colOff>
      <xdr:row>126</xdr:row>
      <xdr:rowOff>114480</xdr:rowOff>
    </xdr:from>
    <xdr:to>
      <xdr:col>78</xdr:col>
      <xdr:colOff>300600</xdr:colOff>
      <xdr:row>141</xdr:row>
      <xdr:rowOff>114120</xdr:rowOff>
    </xdr:to>
    <xdr:graphicFrame macro="">
      <xdr:nvGraphicFramePr>
        <xdr:cNvPr id="34" name="Graf 16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 editAs="oneCell">
    <xdr:from>
      <xdr:col>1</xdr:col>
      <xdr:colOff>19080</xdr:colOff>
      <xdr:row>66</xdr:row>
      <xdr:rowOff>66600</xdr:rowOff>
    </xdr:from>
    <xdr:to>
      <xdr:col>10</xdr:col>
      <xdr:colOff>133200</xdr:colOff>
      <xdr:row>81</xdr:row>
      <xdr:rowOff>94680</xdr:rowOff>
    </xdr:to>
    <xdr:graphicFrame macro="">
      <xdr:nvGraphicFramePr>
        <xdr:cNvPr id="35" name="Graf 1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1</xdr:col>
      <xdr:colOff>28440</xdr:colOff>
      <xdr:row>81</xdr:row>
      <xdr:rowOff>142920</xdr:rowOff>
    </xdr:from>
    <xdr:to>
      <xdr:col>10</xdr:col>
      <xdr:colOff>142560</xdr:colOff>
      <xdr:row>96</xdr:row>
      <xdr:rowOff>171000</xdr:rowOff>
    </xdr:to>
    <xdr:graphicFrame macro="">
      <xdr:nvGraphicFramePr>
        <xdr:cNvPr id="36" name="Graf 32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 editAs="oneCell">
    <xdr:from>
      <xdr:col>11</xdr:col>
      <xdr:colOff>0</xdr:colOff>
      <xdr:row>66</xdr:row>
      <xdr:rowOff>142920</xdr:rowOff>
    </xdr:from>
    <xdr:to>
      <xdr:col>20</xdr:col>
      <xdr:colOff>95040</xdr:colOff>
      <xdr:row>81</xdr:row>
      <xdr:rowOff>171000</xdr:rowOff>
    </xdr:to>
    <xdr:graphicFrame macro="">
      <xdr:nvGraphicFramePr>
        <xdr:cNvPr id="37" name="Graf 33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 editAs="oneCell">
    <xdr:from>
      <xdr:col>10</xdr:col>
      <xdr:colOff>704880</xdr:colOff>
      <xdr:row>82</xdr:row>
      <xdr:rowOff>66600</xdr:rowOff>
    </xdr:from>
    <xdr:to>
      <xdr:col>20</xdr:col>
      <xdr:colOff>85320</xdr:colOff>
      <xdr:row>98</xdr:row>
      <xdr:rowOff>94680</xdr:rowOff>
    </xdr:to>
    <xdr:graphicFrame macro="">
      <xdr:nvGraphicFramePr>
        <xdr:cNvPr id="38" name="Graf 34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 editAs="oneCell">
    <xdr:from>
      <xdr:col>21</xdr:col>
      <xdr:colOff>9360</xdr:colOff>
      <xdr:row>66</xdr:row>
      <xdr:rowOff>123840</xdr:rowOff>
    </xdr:from>
    <xdr:to>
      <xdr:col>30</xdr:col>
      <xdr:colOff>132840</xdr:colOff>
      <xdr:row>81</xdr:row>
      <xdr:rowOff>151920</xdr:rowOff>
    </xdr:to>
    <xdr:graphicFrame macro="">
      <xdr:nvGraphicFramePr>
        <xdr:cNvPr id="39" name="Graf 35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 editAs="oneCell">
    <xdr:from>
      <xdr:col>21</xdr:col>
      <xdr:colOff>0</xdr:colOff>
      <xdr:row>82</xdr:row>
      <xdr:rowOff>38160</xdr:rowOff>
    </xdr:from>
    <xdr:to>
      <xdr:col>30</xdr:col>
      <xdr:colOff>123480</xdr:colOff>
      <xdr:row>97</xdr:row>
      <xdr:rowOff>66240</xdr:rowOff>
    </xdr:to>
    <xdr:graphicFrame macro="">
      <xdr:nvGraphicFramePr>
        <xdr:cNvPr id="40" name="Graf 36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 editAs="oneCell">
    <xdr:from>
      <xdr:col>31</xdr:col>
      <xdr:colOff>0</xdr:colOff>
      <xdr:row>66</xdr:row>
      <xdr:rowOff>95400</xdr:rowOff>
    </xdr:from>
    <xdr:to>
      <xdr:col>40</xdr:col>
      <xdr:colOff>228240</xdr:colOff>
      <xdr:row>81</xdr:row>
      <xdr:rowOff>123480</xdr:rowOff>
    </xdr:to>
    <xdr:graphicFrame macro="">
      <xdr:nvGraphicFramePr>
        <xdr:cNvPr id="41" name="Graf 37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 editAs="oneCell">
    <xdr:from>
      <xdr:col>30</xdr:col>
      <xdr:colOff>409680</xdr:colOff>
      <xdr:row>81</xdr:row>
      <xdr:rowOff>162000</xdr:rowOff>
    </xdr:from>
    <xdr:to>
      <xdr:col>40</xdr:col>
      <xdr:colOff>218880</xdr:colOff>
      <xdr:row>97</xdr:row>
      <xdr:rowOff>9360</xdr:rowOff>
    </xdr:to>
    <xdr:graphicFrame macro="">
      <xdr:nvGraphicFramePr>
        <xdr:cNvPr id="42" name="Graf 38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 editAs="oneCell">
    <xdr:from>
      <xdr:col>40</xdr:col>
      <xdr:colOff>504720</xdr:colOff>
      <xdr:row>66</xdr:row>
      <xdr:rowOff>76320</xdr:rowOff>
    </xdr:from>
    <xdr:to>
      <xdr:col>50</xdr:col>
      <xdr:colOff>75600</xdr:colOff>
      <xdr:row>81</xdr:row>
      <xdr:rowOff>104400</xdr:rowOff>
    </xdr:to>
    <xdr:graphicFrame macro="">
      <xdr:nvGraphicFramePr>
        <xdr:cNvPr id="43" name="Graf 39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 editAs="oneCell">
    <xdr:from>
      <xdr:col>40</xdr:col>
      <xdr:colOff>495360</xdr:colOff>
      <xdr:row>81</xdr:row>
      <xdr:rowOff>123840</xdr:rowOff>
    </xdr:from>
    <xdr:to>
      <xdr:col>50</xdr:col>
      <xdr:colOff>66240</xdr:colOff>
      <xdr:row>96</xdr:row>
      <xdr:rowOff>151920</xdr:rowOff>
    </xdr:to>
    <xdr:graphicFrame macro="">
      <xdr:nvGraphicFramePr>
        <xdr:cNvPr id="44" name="Graf 40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 editAs="oneCell">
    <xdr:from>
      <xdr:col>51</xdr:col>
      <xdr:colOff>9360</xdr:colOff>
      <xdr:row>82</xdr:row>
      <xdr:rowOff>38160</xdr:rowOff>
    </xdr:from>
    <xdr:to>
      <xdr:col>59</xdr:col>
      <xdr:colOff>551880</xdr:colOff>
      <xdr:row>97</xdr:row>
      <xdr:rowOff>66240</xdr:rowOff>
    </xdr:to>
    <xdr:graphicFrame macro="">
      <xdr:nvGraphicFramePr>
        <xdr:cNvPr id="45" name="Graf 42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 editAs="oneCell">
    <xdr:from>
      <xdr:col>60</xdr:col>
      <xdr:colOff>533520</xdr:colOff>
      <xdr:row>66</xdr:row>
      <xdr:rowOff>133200</xdr:rowOff>
    </xdr:from>
    <xdr:to>
      <xdr:col>70</xdr:col>
      <xdr:colOff>161640</xdr:colOff>
      <xdr:row>81</xdr:row>
      <xdr:rowOff>161280</xdr:rowOff>
    </xdr:to>
    <xdr:graphicFrame macro="">
      <xdr:nvGraphicFramePr>
        <xdr:cNvPr id="46" name="Graf 43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 editAs="oneCell">
    <xdr:from>
      <xdr:col>61</xdr:col>
      <xdr:colOff>0</xdr:colOff>
      <xdr:row>82</xdr:row>
      <xdr:rowOff>57240</xdr:rowOff>
    </xdr:from>
    <xdr:to>
      <xdr:col>70</xdr:col>
      <xdr:colOff>171000</xdr:colOff>
      <xdr:row>97</xdr:row>
      <xdr:rowOff>85320</xdr:rowOff>
    </xdr:to>
    <xdr:graphicFrame macro="">
      <xdr:nvGraphicFramePr>
        <xdr:cNvPr id="47" name="Graf 44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 editAs="oneCell">
    <xdr:from>
      <xdr:col>70</xdr:col>
      <xdr:colOff>409680</xdr:colOff>
      <xdr:row>66</xdr:row>
      <xdr:rowOff>152280</xdr:rowOff>
    </xdr:from>
    <xdr:to>
      <xdr:col>80</xdr:col>
      <xdr:colOff>199800</xdr:colOff>
      <xdr:row>81</xdr:row>
      <xdr:rowOff>180720</xdr:rowOff>
    </xdr:to>
    <xdr:graphicFrame macro="">
      <xdr:nvGraphicFramePr>
        <xdr:cNvPr id="48" name="Graf 45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 editAs="oneCell">
    <xdr:from>
      <xdr:col>70</xdr:col>
      <xdr:colOff>390600</xdr:colOff>
      <xdr:row>82</xdr:row>
      <xdr:rowOff>66600</xdr:rowOff>
    </xdr:from>
    <xdr:to>
      <xdr:col>80</xdr:col>
      <xdr:colOff>180720</xdr:colOff>
      <xdr:row>97</xdr:row>
      <xdr:rowOff>94680</xdr:rowOff>
    </xdr:to>
    <xdr:graphicFrame macro="">
      <xdr:nvGraphicFramePr>
        <xdr:cNvPr id="49" name="Graf 46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 editAs="oneCell">
    <xdr:from>
      <xdr:col>50</xdr:col>
      <xdr:colOff>666750</xdr:colOff>
      <xdr:row>66</xdr:row>
      <xdr:rowOff>104760</xdr:rowOff>
    </xdr:from>
    <xdr:to>
      <xdr:col>59</xdr:col>
      <xdr:colOff>533160</xdr:colOff>
      <xdr:row>81</xdr:row>
      <xdr:rowOff>132840</xdr:rowOff>
    </xdr:to>
    <xdr:graphicFrame macro="">
      <xdr:nvGraphicFramePr>
        <xdr:cNvPr id="50" name="Graf 41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251640</xdr:colOff>
      <xdr:row>72</xdr:row>
      <xdr:rowOff>76320</xdr:rowOff>
    </xdr:from>
    <xdr:to>
      <xdr:col>27</xdr:col>
      <xdr:colOff>251280</xdr:colOff>
      <xdr:row>89</xdr:row>
      <xdr:rowOff>83520</xdr:rowOff>
    </xdr:to>
    <xdr:graphicFrame macro="">
      <xdr:nvGraphicFramePr>
        <xdr:cNvPr id="51" name="Graf 2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T43"/>
  <sheetViews>
    <sheetView zoomScale="80" zoomScaleNormal="80" workbookViewId="0">
      <pane xSplit="2" topLeftCell="C1" activePane="topRight" state="frozen"/>
      <selection activeCell="A31" sqref="A31"/>
      <selection pane="topRight" activeCell="CG2" sqref="CG2"/>
    </sheetView>
  </sheetViews>
  <sheetFormatPr defaultColWidth="8.88671875" defaultRowHeight="14.4" x14ac:dyDescent="0.3"/>
  <cols>
    <col min="1" max="1" width="9.6640625" style="1" customWidth="1"/>
    <col min="2" max="2" width="7.44140625" style="1" customWidth="1"/>
    <col min="3" max="3" width="5.44140625" style="1" customWidth="1"/>
    <col min="4" max="4" width="1.109375" style="1" customWidth="1"/>
    <col min="5" max="5" width="7.21875" style="2" customWidth="1"/>
    <col min="6" max="6" width="7.88671875" style="2" customWidth="1"/>
    <col min="7" max="7" width="6.21875" style="1" customWidth="1"/>
    <col min="8" max="8" width="6.109375" style="1" customWidth="1"/>
    <col min="9" max="9" width="5.6640625" style="1" customWidth="1"/>
    <col min="10" max="11" width="8.21875" style="1" customWidth="1"/>
    <col min="12" max="12" width="8.88671875" style="1"/>
    <col min="13" max="13" width="12.33203125" style="2" bestFit="1" customWidth="1"/>
    <col min="14" max="14" width="8.44140625" style="2" bestFit="1" customWidth="1"/>
    <col min="15" max="15" width="12.109375" style="1" bestFit="1" customWidth="1"/>
    <col min="16" max="16" width="15" style="1" bestFit="1" customWidth="1"/>
    <col min="17" max="17" width="8.44140625" style="1" bestFit="1" customWidth="1"/>
    <col min="18" max="18" width="12.109375" style="1" bestFit="1" customWidth="1"/>
    <col min="19" max="19" width="15.6640625" style="1" bestFit="1" customWidth="1"/>
    <col min="20" max="20" width="8.88671875" style="1"/>
    <col min="21" max="21" width="12.33203125" style="2" bestFit="1" customWidth="1"/>
    <col min="22" max="22" width="10.21875" style="2" bestFit="1" customWidth="1"/>
    <col min="23" max="23" width="8.44140625" style="1" bestFit="1" customWidth="1"/>
    <col min="24" max="24" width="15" style="1" bestFit="1" customWidth="1"/>
    <col min="25" max="25" width="5.6640625" style="1" customWidth="1"/>
    <col min="26" max="26" width="7.44140625" style="1" customWidth="1"/>
    <col min="27" max="27" width="8.21875" style="1" customWidth="1"/>
    <col min="28" max="28" width="8.88671875" style="1"/>
    <col min="29" max="29" width="6.44140625" style="2" customWidth="1"/>
    <col min="30" max="30" width="7.88671875" style="2" customWidth="1"/>
    <col min="31" max="31" width="6.21875" style="1" customWidth="1"/>
    <col min="32" max="32" width="6.109375" style="1" customWidth="1"/>
    <col min="33" max="33" width="5.6640625" style="1" customWidth="1"/>
    <col min="34" max="34" width="7.44140625" style="1" customWidth="1"/>
    <col min="35" max="35" width="8.21875" style="1" customWidth="1"/>
    <col min="36" max="36" width="8.88671875" style="1"/>
    <col min="37" max="37" width="6.33203125" style="2" customWidth="1"/>
    <col min="38" max="38" width="7.88671875" style="2" customWidth="1"/>
    <col min="39" max="39" width="6.21875" style="1" customWidth="1"/>
    <col min="40" max="40" width="6.109375" style="1" customWidth="1"/>
    <col min="41" max="41" width="5.6640625" style="1" customWidth="1"/>
    <col min="42" max="42" width="7.44140625" style="1" customWidth="1"/>
    <col min="43" max="43" width="8.21875" style="1" customWidth="1"/>
    <col min="44" max="44" width="8.88671875" style="1"/>
    <col min="45" max="45" width="6.5546875" style="2" customWidth="1"/>
    <col min="46" max="46" width="7.88671875" style="2" customWidth="1"/>
    <col min="47" max="47" width="6.21875" style="1" customWidth="1"/>
    <col min="48" max="48" width="6.109375" style="1" customWidth="1"/>
    <col min="49" max="49" width="5.6640625" style="1" customWidth="1"/>
    <col min="50" max="50" width="7.44140625" style="1" customWidth="1"/>
    <col min="51" max="51" width="8.21875" style="1" customWidth="1"/>
    <col min="52" max="52" width="8.88671875" style="1"/>
    <col min="53" max="53" width="6.5546875" style="2" customWidth="1"/>
    <col min="54" max="54" width="7.88671875" style="2" customWidth="1"/>
    <col min="55" max="55" width="6.21875" style="1" customWidth="1"/>
    <col min="56" max="56" width="6.109375" style="1" customWidth="1"/>
    <col min="57" max="57" width="5.6640625" style="1" customWidth="1"/>
    <col min="58" max="58" width="7.44140625" style="1" customWidth="1"/>
    <col min="59" max="59" width="8.21875" style="1" customWidth="1"/>
    <col min="60" max="60" width="8.88671875" style="1"/>
    <col min="61" max="61" width="6.33203125" style="2" customWidth="1"/>
    <col min="62" max="62" width="7.88671875" style="2" customWidth="1"/>
    <col min="63" max="63" width="6.21875" style="1" customWidth="1"/>
    <col min="64" max="64" width="6.109375" style="1" customWidth="1"/>
    <col min="65" max="65" width="5.6640625" style="1" customWidth="1"/>
    <col min="66" max="66" width="7.44140625" style="1" customWidth="1"/>
    <col min="67" max="67" width="8.21875" style="1" customWidth="1"/>
    <col min="68" max="68" width="8.88671875" style="1"/>
    <col min="69" max="69" width="6.33203125" style="2" customWidth="1"/>
    <col min="70" max="70" width="7.88671875" style="2" customWidth="1"/>
    <col min="71" max="71" width="6.21875" style="1" customWidth="1"/>
    <col min="72" max="72" width="6.109375" style="1" customWidth="1"/>
    <col min="73" max="73" width="5.6640625" style="1" customWidth="1"/>
    <col min="74" max="74" width="7.44140625" style="1" customWidth="1"/>
    <col min="75" max="75" width="8.21875" style="1" customWidth="1"/>
    <col min="76" max="76" width="8.88671875" style="1"/>
    <col min="77" max="77" width="6.5546875" style="2" customWidth="1"/>
    <col min="78" max="78" width="7.88671875" style="2" customWidth="1"/>
    <col min="79" max="79" width="6.21875" style="1" customWidth="1"/>
    <col min="80" max="80" width="6.109375" style="1" customWidth="1"/>
    <col min="81" max="81" width="5.6640625" style="1" customWidth="1"/>
    <col min="82" max="82" width="7.44140625" style="1" customWidth="1"/>
    <col min="83" max="83" width="8.21875" style="1" customWidth="1"/>
    <col min="84" max="84" width="8.88671875" style="1"/>
    <col min="85" max="85" width="6.33203125" style="2" customWidth="1"/>
    <col min="86" max="86" width="7.88671875" style="2" customWidth="1"/>
    <col min="87" max="87" width="6.21875" style="1" customWidth="1"/>
    <col min="88" max="88" width="6.109375" style="1" customWidth="1"/>
    <col min="89" max="89" width="5.6640625" style="1" customWidth="1"/>
    <col min="90" max="90" width="7.44140625" style="1" customWidth="1"/>
    <col min="91" max="91" width="8.21875" style="1" customWidth="1"/>
    <col min="92" max="92" width="8.88671875" style="1"/>
    <col min="93" max="93" width="6.109375" style="2" customWidth="1"/>
    <col min="94" max="94" width="7.88671875" style="2" customWidth="1"/>
    <col min="95" max="95" width="6.44140625" style="1" customWidth="1"/>
    <col min="96" max="96" width="6.109375" style="1" customWidth="1"/>
    <col min="97" max="97" width="5.6640625" style="1" customWidth="1"/>
    <col min="98" max="98" width="7.44140625" style="1" customWidth="1"/>
    <col min="99" max="16384" width="8.88671875" style="1"/>
  </cols>
  <sheetData>
    <row r="1" spans="1:93" x14ac:dyDescent="0.3">
      <c r="B1" s="2" t="s">
        <v>0</v>
      </c>
      <c r="C1" s="3"/>
      <c r="D1" s="3"/>
      <c r="E1" s="2" t="s">
        <v>179</v>
      </c>
      <c r="M1" s="2" t="s">
        <v>180</v>
      </c>
      <c r="U1" s="2" t="s">
        <v>181</v>
      </c>
      <c r="AC1" s="2" t="s">
        <v>182</v>
      </c>
      <c r="AK1" s="2" t="s">
        <v>184</v>
      </c>
      <c r="AS1" s="2" t="s">
        <v>185</v>
      </c>
      <c r="BA1" s="2" t="s">
        <v>183</v>
      </c>
      <c r="BI1" s="2" t="s">
        <v>186</v>
      </c>
      <c r="BQ1" s="2" t="s">
        <v>187</v>
      </c>
      <c r="BY1" s="2" t="s">
        <v>188</v>
      </c>
      <c r="CG1" s="2" t="s">
        <v>189</v>
      </c>
      <c r="CO1" s="2" t="s">
        <v>1</v>
      </c>
    </row>
    <row r="2" spans="1:93" ht="4.5" customHeight="1" x14ac:dyDescent="0.3">
      <c r="B2" s="2"/>
      <c r="C2" s="3"/>
      <c r="D2" s="3"/>
    </row>
    <row r="3" spans="1:93" x14ac:dyDescent="0.3">
      <c r="A3" s="1" t="s">
        <v>2</v>
      </c>
      <c r="B3" s="1" t="s">
        <v>3</v>
      </c>
      <c r="C3" s="1" t="s">
        <v>4</v>
      </c>
      <c r="E3" s="2" t="s">
        <v>5</v>
      </c>
      <c r="F3" s="2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M3" s="2" t="s">
        <v>5</v>
      </c>
      <c r="N3" s="2" t="s">
        <v>6</v>
      </c>
      <c r="O3" s="1" t="s">
        <v>7</v>
      </c>
      <c r="P3" s="1" t="s">
        <v>8</v>
      </c>
      <c r="Q3" s="1" t="s">
        <v>9</v>
      </c>
      <c r="R3" s="1" t="s">
        <v>10</v>
      </c>
      <c r="S3" s="1" t="s">
        <v>11</v>
      </c>
      <c r="U3" s="2" t="s">
        <v>5</v>
      </c>
      <c r="V3" s="2" t="s">
        <v>6</v>
      </c>
      <c r="W3" s="1" t="s">
        <v>7</v>
      </c>
      <c r="X3" s="1" t="s">
        <v>8</v>
      </c>
      <c r="Y3" s="1" t="s">
        <v>9</v>
      </c>
      <c r="Z3" s="1" t="s">
        <v>10</v>
      </c>
      <c r="AA3" s="1" t="s">
        <v>11</v>
      </c>
      <c r="AC3" s="2" t="s">
        <v>5</v>
      </c>
      <c r="AD3" s="2" t="s">
        <v>6</v>
      </c>
      <c r="AE3" s="1" t="s">
        <v>7</v>
      </c>
      <c r="AF3" s="1" t="s">
        <v>8</v>
      </c>
      <c r="AG3" s="1" t="s">
        <v>9</v>
      </c>
      <c r="AH3" s="1" t="s">
        <v>10</v>
      </c>
      <c r="AI3" s="1" t="s">
        <v>11</v>
      </c>
      <c r="AK3" s="2" t="s">
        <v>5</v>
      </c>
      <c r="AL3" s="2" t="s">
        <v>6</v>
      </c>
      <c r="AM3" s="1" t="s">
        <v>7</v>
      </c>
      <c r="AN3" s="1" t="s">
        <v>8</v>
      </c>
      <c r="AO3" s="1" t="s">
        <v>9</v>
      </c>
      <c r="AP3" s="1" t="s">
        <v>10</v>
      </c>
      <c r="AQ3" s="1" t="s">
        <v>11</v>
      </c>
      <c r="AS3" s="2" t="s">
        <v>5</v>
      </c>
      <c r="AT3" s="2" t="s">
        <v>6</v>
      </c>
      <c r="AU3" s="1" t="s">
        <v>7</v>
      </c>
      <c r="AV3" s="1" t="s">
        <v>8</v>
      </c>
      <c r="AW3" s="1" t="s">
        <v>9</v>
      </c>
      <c r="AX3" s="1" t="s">
        <v>10</v>
      </c>
      <c r="AY3" s="1" t="s">
        <v>11</v>
      </c>
      <c r="BA3" s="2" t="s">
        <v>5</v>
      </c>
      <c r="BB3" s="2" t="s">
        <v>6</v>
      </c>
      <c r="BC3" s="1" t="s">
        <v>7</v>
      </c>
      <c r="BD3" s="1" t="s">
        <v>8</v>
      </c>
      <c r="BE3" s="1" t="s">
        <v>9</v>
      </c>
      <c r="BF3" s="1" t="s">
        <v>10</v>
      </c>
      <c r="BG3" s="1" t="s">
        <v>11</v>
      </c>
      <c r="BI3" s="2" t="s">
        <v>5</v>
      </c>
      <c r="BJ3" s="2" t="s">
        <v>6</v>
      </c>
      <c r="BK3" s="1" t="s">
        <v>7</v>
      </c>
      <c r="BL3" s="1" t="s">
        <v>8</v>
      </c>
      <c r="BM3" s="1" t="s">
        <v>9</v>
      </c>
      <c r="BN3" s="1" t="s">
        <v>10</v>
      </c>
      <c r="BO3" s="1" t="s">
        <v>11</v>
      </c>
      <c r="BQ3" s="2" t="s">
        <v>5</v>
      </c>
      <c r="BR3" s="2" t="s">
        <v>6</v>
      </c>
      <c r="BS3" s="1" t="s">
        <v>7</v>
      </c>
      <c r="BT3" s="1" t="s">
        <v>8</v>
      </c>
      <c r="BU3" s="1" t="s">
        <v>9</v>
      </c>
      <c r="BV3" s="1" t="s">
        <v>10</v>
      </c>
      <c r="BW3" s="1" t="s">
        <v>11</v>
      </c>
      <c r="BY3" s="2" t="s">
        <v>5</v>
      </c>
      <c r="BZ3" s="2" t="s">
        <v>6</v>
      </c>
      <c r="CA3" s="1" t="s">
        <v>7</v>
      </c>
      <c r="CB3" s="1" t="s">
        <v>8</v>
      </c>
      <c r="CC3" s="1" t="s">
        <v>9</v>
      </c>
      <c r="CD3" s="1" t="s">
        <v>10</v>
      </c>
      <c r="CE3" s="1" t="s">
        <v>11</v>
      </c>
      <c r="CG3" s="2" t="s">
        <v>5</v>
      </c>
      <c r="CH3" s="2" t="s">
        <v>6</v>
      </c>
      <c r="CI3" s="1" t="s">
        <v>7</v>
      </c>
      <c r="CJ3" s="1" t="s">
        <v>8</v>
      </c>
      <c r="CK3" s="1" t="s">
        <v>9</v>
      </c>
      <c r="CL3" s="1" t="s">
        <v>10</v>
      </c>
      <c r="CM3" s="1" t="s">
        <v>11</v>
      </c>
    </row>
    <row r="4" spans="1:93" x14ac:dyDescent="0.3">
      <c r="B4" s="1">
        <f t="shared" ref="B4:B14" si="0">AVERAGEA(F4,N4,V4,AD4,AL4,AT4,BB4,BJ4,BR4,BZ4,CH4)</f>
        <v>2669.0871818181818</v>
      </c>
      <c r="C4" s="1">
        <f t="shared" ref="C4:C14" si="1">STDEVA(F4,N4,V4,AD4,AL4,AT4,BB4,BJ4,BR4,BZ4,CH4)</f>
        <v>2.35058451531446</v>
      </c>
      <c r="E4" s="2">
        <v>1</v>
      </c>
      <c r="F4" s="2">
        <v>2666.7640000000001</v>
      </c>
      <c r="G4" s="1">
        <v>1.0766</v>
      </c>
      <c r="H4" s="1">
        <v>13.469200000000001</v>
      </c>
      <c r="I4" s="1">
        <v>15.3706</v>
      </c>
      <c r="J4" s="1">
        <v>34.905200000000001</v>
      </c>
      <c r="M4" s="2">
        <v>1</v>
      </c>
      <c r="N4" s="2">
        <v>2665.8429999999998</v>
      </c>
      <c r="O4" s="1">
        <v>1.7654000000000001</v>
      </c>
      <c r="P4" s="1">
        <v>28.180399999999999</v>
      </c>
      <c r="Q4" s="1">
        <v>29.036899999999999</v>
      </c>
      <c r="R4" s="1">
        <v>112.47920000000001</v>
      </c>
      <c r="U4" s="2">
        <v>1</v>
      </c>
      <c r="V4" s="2">
        <v>2671.6320000000001</v>
      </c>
      <c r="W4" s="1">
        <v>0.96940000000000004</v>
      </c>
      <c r="X4" s="1">
        <v>14.5983</v>
      </c>
      <c r="Y4" s="1">
        <v>15.7575</v>
      </c>
      <c r="Z4" s="1">
        <v>32.914299999999997</v>
      </c>
      <c r="AC4" s="2">
        <v>1</v>
      </c>
      <c r="AD4" s="2">
        <v>2670.1089999999999</v>
      </c>
      <c r="AE4" s="1">
        <v>0.92589999999999995</v>
      </c>
      <c r="AF4" s="1">
        <v>11.6501</v>
      </c>
      <c r="AG4" s="1">
        <v>12.097</v>
      </c>
      <c r="AH4" s="1">
        <v>24.525400000000001</v>
      </c>
      <c r="AK4" s="2">
        <v>1</v>
      </c>
      <c r="AL4" s="2">
        <v>2667.0880000000002</v>
      </c>
      <c r="AM4" s="1">
        <v>1.1781999999999999</v>
      </c>
      <c r="AN4" s="1">
        <v>28.0213</v>
      </c>
      <c r="AO4" s="1">
        <v>29.063099999999999</v>
      </c>
      <c r="AP4" s="1">
        <v>74.930899999999994</v>
      </c>
      <c r="AS4" s="2">
        <v>1</v>
      </c>
      <c r="AT4" s="2">
        <v>2672.9989999999998</v>
      </c>
      <c r="AU4" s="1">
        <v>0.61970000000000003</v>
      </c>
      <c r="AV4" s="1">
        <v>13.7949</v>
      </c>
      <c r="AW4" s="1">
        <v>14.854900000000001</v>
      </c>
      <c r="AX4" s="1">
        <v>19.858899999999998</v>
      </c>
      <c r="BA4" s="2">
        <v>1</v>
      </c>
      <c r="BB4" s="2">
        <v>2670.0569999999998</v>
      </c>
      <c r="BC4" s="1">
        <v>0.86819999999999997</v>
      </c>
      <c r="BD4" s="1">
        <v>11.872299999999999</v>
      </c>
      <c r="BE4" s="1">
        <v>12.4399</v>
      </c>
      <c r="BF4" s="1">
        <v>23.560199999999998</v>
      </c>
      <c r="BI4" s="2">
        <v>1</v>
      </c>
      <c r="BJ4" s="2">
        <v>2667.165</v>
      </c>
      <c r="BK4" s="1">
        <v>1.4184000000000001</v>
      </c>
      <c r="BL4" s="1">
        <v>27.999300000000002</v>
      </c>
      <c r="BM4" s="1">
        <v>29.066099999999999</v>
      </c>
      <c r="BN4" s="1">
        <v>90.185599999999994</v>
      </c>
      <c r="BQ4" s="2">
        <v>1</v>
      </c>
      <c r="BR4" s="2">
        <v>2670.9259999999999</v>
      </c>
      <c r="BS4" s="1">
        <v>0.89810000000000001</v>
      </c>
      <c r="BT4" s="1">
        <v>14.8909</v>
      </c>
      <c r="BU4" s="1">
        <v>16.036300000000001</v>
      </c>
      <c r="BV4" s="1">
        <v>31.062000000000001</v>
      </c>
      <c r="BY4" s="2">
        <v>1</v>
      </c>
      <c r="BZ4" s="2">
        <v>2670.1329999999998</v>
      </c>
      <c r="CA4" s="1">
        <v>0.74709999999999999</v>
      </c>
      <c r="CB4" s="1">
        <v>11.4086</v>
      </c>
      <c r="CC4" s="1">
        <v>11.7486</v>
      </c>
      <c r="CD4" s="1">
        <v>19.285900000000002</v>
      </c>
      <c r="CG4" s="2">
        <v>1</v>
      </c>
      <c r="CH4" s="2">
        <v>2667.2429999999999</v>
      </c>
      <c r="CI4" s="1">
        <v>1.2221</v>
      </c>
      <c r="CJ4" s="1">
        <v>27.982099999999999</v>
      </c>
      <c r="CK4" s="1">
        <v>29.060700000000001</v>
      </c>
      <c r="CL4" s="1">
        <v>77.675299999999993</v>
      </c>
    </row>
    <row r="5" spans="1:93" x14ac:dyDescent="0.3">
      <c r="B5" s="1">
        <f t="shared" si="0"/>
        <v>2728.2951818181818</v>
      </c>
      <c r="C5" s="1">
        <f t="shared" si="1"/>
        <v>6.1503490115306603</v>
      </c>
      <c r="E5" s="2">
        <v>2</v>
      </c>
      <c r="F5" s="2">
        <v>2729.473</v>
      </c>
      <c r="G5" s="1">
        <v>0.51780000000000004</v>
      </c>
      <c r="H5" s="1">
        <v>9.9457000000000004</v>
      </c>
      <c r="I5" s="1">
        <v>9.9646000000000008</v>
      </c>
      <c r="J5" s="1">
        <v>11.469099999999999</v>
      </c>
      <c r="M5" s="2">
        <v>2</v>
      </c>
      <c r="N5" s="2">
        <v>2721.34</v>
      </c>
      <c r="O5" s="1">
        <v>0.66949999999999998</v>
      </c>
      <c r="P5" s="1">
        <v>27.643899999999999</v>
      </c>
      <c r="Q5" s="1">
        <v>27.651199999999999</v>
      </c>
      <c r="R5" s="1">
        <v>41.131900000000002</v>
      </c>
      <c r="U5" s="2">
        <v>2</v>
      </c>
      <c r="V5" s="2">
        <v>2732.48</v>
      </c>
      <c r="W5" s="1">
        <v>0.89990000000000003</v>
      </c>
      <c r="X5" s="1">
        <v>13.0197</v>
      </c>
      <c r="Y5" s="1">
        <v>14.1244</v>
      </c>
      <c r="Z5" s="1">
        <v>27.338899999999999</v>
      </c>
      <c r="AC5" s="2">
        <v>2</v>
      </c>
      <c r="AD5" s="2">
        <v>2733.7820000000002</v>
      </c>
      <c r="AE5" s="1">
        <v>0.92620000000000002</v>
      </c>
      <c r="AF5" s="1">
        <v>11.812200000000001</v>
      </c>
      <c r="AG5" s="1">
        <v>12.6205</v>
      </c>
      <c r="AH5" s="1">
        <v>25.298500000000001</v>
      </c>
      <c r="AK5" s="2">
        <v>2</v>
      </c>
      <c r="AL5" s="2">
        <v>2720.5250000000001</v>
      </c>
      <c r="AM5" s="1">
        <v>0.61350000000000005</v>
      </c>
      <c r="AN5" s="1">
        <v>27.552499999999998</v>
      </c>
      <c r="AO5" s="1">
        <v>27.584599999999998</v>
      </c>
      <c r="AP5" s="1">
        <v>37.582900000000002</v>
      </c>
      <c r="AS5" s="2">
        <v>2</v>
      </c>
      <c r="AT5" s="2">
        <v>2732.6950000000002</v>
      </c>
      <c r="AU5" s="1">
        <v>0.85860000000000003</v>
      </c>
      <c r="AV5" s="1">
        <v>12.4727</v>
      </c>
      <c r="AW5" s="1">
        <v>13.3628</v>
      </c>
      <c r="AX5" s="1">
        <v>24.804600000000001</v>
      </c>
      <c r="BA5" s="2">
        <v>2</v>
      </c>
      <c r="BB5" s="2">
        <v>2733.5050000000001</v>
      </c>
      <c r="BC5" s="1">
        <v>0.89900000000000002</v>
      </c>
      <c r="BD5" s="1">
        <v>11.991300000000001</v>
      </c>
      <c r="BE5" s="1">
        <v>12.886799999999999</v>
      </c>
      <c r="BF5" s="1">
        <v>25.016300000000001</v>
      </c>
      <c r="BI5" s="2">
        <v>2</v>
      </c>
      <c r="BJ5" s="2">
        <v>2720.4520000000002</v>
      </c>
      <c r="BK5" s="1">
        <v>0.8538</v>
      </c>
      <c r="BL5" s="1">
        <v>27.54</v>
      </c>
      <c r="BM5" s="1">
        <v>27.5732</v>
      </c>
      <c r="BN5" s="1">
        <v>52.2806</v>
      </c>
      <c r="BQ5" s="2">
        <v>2</v>
      </c>
      <c r="BR5" s="2">
        <v>2732.46</v>
      </c>
      <c r="BS5" s="1">
        <v>0.91869999999999996</v>
      </c>
      <c r="BT5" s="1">
        <v>13.3238</v>
      </c>
      <c r="BU5" s="1">
        <v>14.479100000000001</v>
      </c>
      <c r="BV5" s="1">
        <v>28.589099999999998</v>
      </c>
      <c r="BY5" s="2">
        <v>2</v>
      </c>
      <c r="BZ5" s="2">
        <v>2734.0880000000002</v>
      </c>
      <c r="CA5" s="1">
        <v>0.85370000000000001</v>
      </c>
      <c r="CB5" s="1">
        <v>11.599399999999999</v>
      </c>
      <c r="CC5" s="1">
        <v>12.303000000000001</v>
      </c>
      <c r="CD5" s="1">
        <v>22.800999999999998</v>
      </c>
      <c r="CG5" s="2">
        <v>2</v>
      </c>
      <c r="CH5" s="2">
        <v>2720.4470000000001</v>
      </c>
      <c r="CI5" s="1">
        <v>0.75370000000000004</v>
      </c>
      <c r="CJ5" s="1">
        <v>27.5382</v>
      </c>
      <c r="CK5" s="1">
        <v>27.569299999999998</v>
      </c>
      <c r="CL5" s="1">
        <v>46.1494</v>
      </c>
    </row>
    <row r="6" spans="1:93" x14ac:dyDescent="0.3">
      <c r="B6" s="1">
        <f t="shared" si="0"/>
        <v>2750.4345000000003</v>
      </c>
      <c r="C6" s="1">
        <f t="shared" si="1"/>
        <v>7.2994633021886353</v>
      </c>
      <c r="E6" s="2">
        <v>3</v>
      </c>
      <c r="F6" s="2">
        <v>2755.596</v>
      </c>
      <c r="G6" s="1">
        <v>1.9369000000000001</v>
      </c>
      <c r="H6" s="1">
        <v>29.314900000000002</v>
      </c>
      <c r="I6" s="1">
        <v>31.099900000000002</v>
      </c>
      <c r="J6" s="1">
        <v>130.54230000000001</v>
      </c>
      <c r="U6" s="1"/>
      <c r="V6" s="1"/>
      <c r="AC6" s="1"/>
      <c r="AD6" s="1"/>
      <c r="AS6" s="1"/>
      <c r="AT6" s="1"/>
      <c r="BA6" s="1"/>
      <c r="BB6" s="1"/>
      <c r="BQ6" s="1"/>
      <c r="BR6" s="1"/>
      <c r="BY6" s="1"/>
      <c r="BZ6" s="1"/>
      <c r="CG6" s="2">
        <v>3</v>
      </c>
      <c r="CH6" s="2">
        <v>2745.2730000000001</v>
      </c>
      <c r="CI6" s="1">
        <v>8.1900000000000001E-2</v>
      </c>
      <c r="CJ6" s="1">
        <v>35.851999999999997</v>
      </c>
      <c r="CK6" s="1">
        <v>37.074199999999998</v>
      </c>
      <c r="CL6" s="1">
        <v>6.6501999999999999</v>
      </c>
    </row>
    <row r="7" spans="1:93" x14ac:dyDescent="0.3">
      <c r="B7" s="1">
        <f t="shared" si="0"/>
        <v>2760.6501818181819</v>
      </c>
      <c r="C7" s="1">
        <f t="shared" si="1"/>
        <v>0.92125054335748291</v>
      </c>
      <c r="E7" s="2">
        <v>4</v>
      </c>
      <c r="F7" s="2">
        <v>2759.3409999999999</v>
      </c>
      <c r="G7" s="1">
        <v>2.9489999999999998</v>
      </c>
      <c r="H7" s="1">
        <v>8.2822999999999993</v>
      </c>
      <c r="I7" s="1">
        <v>7.9844999999999997</v>
      </c>
      <c r="J7" s="1">
        <v>53.216700000000003</v>
      </c>
      <c r="M7" s="2">
        <v>4</v>
      </c>
      <c r="N7" s="2">
        <v>2762.328</v>
      </c>
      <c r="O7" s="1">
        <v>5.7656000000000001</v>
      </c>
      <c r="P7" s="1">
        <v>22.165700000000001</v>
      </c>
      <c r="Q7" s="1">
        <v>23.2605</v>
      </c>
      <c r="R7" s="1">
        <v>292.20479999999998</v>
      </c>
      <c r="U7" s="2">
        <v>3</v>
      </c>
      <c r="V7" s="2">
        <v>2759.5259999999998</v>
      </c>
      <c r="W7" s="1">
        <v>4.4851999999999999</v>
      </c>
      <c r="X7" s="1">
        <v>10.137600000000001</v>
      </c>
      <c r="Y7" s="1">
        <v>12.681900000000001</v>
      </c>
      <c r="Z7" s="1">
        <v>116.05370000000001</v>
      </c>
      <c r="AC7" s="2">
        <v>3</v>
      </c>
      <c r="AD7" s="2">
        <v>2760.0830000000001</v>
      </c>
      <c r="AE7" s="1">
        <v>3.8450000000000002</v>
      </c>
      <c r="AF7" s="1">
        <v>11.383900000000001</v>
      </c>
      <c r="AG7" s="1">
        <v>13.1043</v>
      </c>
      <c r="AH7" s="1">
        <v>105.9479</v>
      </c>
      <c r="AK7" s="2">
        <v>4</v>
      </c>
      <c r="AL7" s="2">
        <v>2761.0770000000002</v>
      </c>
      <c r="AM7" s="1">
        <v>4.8066000000000004</v>
      </c>
      <c r="AN7" s="1">
        <v>16.304600000000001</v>
      </c>
      <c r="AO7" s="1">
        <v>18.918099999999999</v>
      </c>
      <c r="AP7" s="1">
        <v>190.59450000000001</v>
      </c>
      <c r="AS7" s="2">
        <v>3</v>
      </c>
      <c r="AT7" s="2">
        <v>2760.1179999999999</v>
      </c>
      <c r="AU7" s="1">
        <v>4.3053999999999997</v>
      </c>
      <c r="AV7" s="1">
        <v>10.4274</v>
      </c>
      <c r="AW7" s="1">
        <v>12.72</v>
      </c>
      <c r="AX7" s="1">
        <v>112.7445</v>
      </c>
      <c r="BA7" s="2">
        <v>3</v>
      </c>
      <c r="BB7" s="2">
        <v>2760.26</v>
      </c>
      <c r="BC7" s="1">
        <v>3.6642999999999999</v>
      </c>
      <c r="BD7" s="1">
        <v>11.3733</v>
      </c>
      <c r="BE7" s="1">
        <v>13.278600000000001</v>
      </c>
      <c r="BF7" s="1">
        <v>101.7718</v>
      </c>
      <c r="BI7" s="2">
        <v>4</v>
      </c>
      <c r="BJ7" s="2">
        <v>2761.3530000000001</v>
      </c>
      <c r="BK7" s="1">
        <v>5.6999000000000004</v>
      </c>
      <c r="BL7" s="1">
        <v>15.584199999999999</v>
      </c>
      <c r="BM7" s="1">
        <v>18.386399999999998</v>
      </c>
      <c r="BN7" s="1">
        <v>218.321</v>
      </c>
      <c r="BQ7" s="2">
        <v>3</v>
      </c>
      <c r="BR7" s="2">
        <v>2760.6370000000002</v>
      </c>
      <c r="BS7" s="1">
        <v>4.0084</v>
      </c>
      <c r="BT7" s="1">
        <v>10.4786</v>
      </c>
      <c r="BU7" s="1">
        <v>13.069100000000001</v>
      </c>
      <c r="BV7" s="1">
        <v>106.99460000000001</v>
      </c>
      <c r="BY7" s="2">
        <v>3</v>
      </c>
      <c r="BZ7" s="2">
        <v>2760.6559999999999</v>
      </c>
      <c r="CA7" s="1">
        <v>3.2711999999999999</v>
      </c>
      <c r="CB7" s="1">
        <v>11.320399999999999</v>
      </c>
      <c r="CC7" s="1">
        <v>12.828799999999999</v>
      </c>
      <c r="CD7" s="1">
        <v>88.766800000000003</v>
      </c>
      <c r="CG7" s="2">
        <v>4</v>
      </c>
      <c r="CH7" s="2">
        <v>2761.7730000000001</v>
      </c>
      <c r="CI7" s="1">
        <v>5.1367000000000003</v>
      </c>
      <c r="CJ7" s="1">
        <v>15.179500000000001</v>
      </c>
      <c r="CK7" s="1">
        <v>18.104399999999998</v>
      </c>
      <c r="CL7" s="1">
        <v>192.9684</v>
      </c>
    </row>
    <row r="8" spans="1:93" x14ac:dyDescent="0.3">
      <c r="B8" s="1">
        <f t="shared" si="0"/>
        <v>2789.1025454545452</v>
      </c>
      <c r="C8" s="1">
        <f t="shared" si="1"/>
        <v>4.6181396333076989</v>
      </c>
      <c r="E8" s="2">
        <v>5</v>
      </c>
      <c r="F8" s="2">
        <v>2784.72</v>
      </c>
      <c r="G8" s="1">
        <v>0.80300000000000005</v>
      </c>
      <c r="H8" s="1">
        <v>11.787800000000001</v>
      </c>
      <c r="I8" s="1">
        <v>11.611000000000001</v>
      </c>
      <c r="J8" s="1">
        <v>20.870899999999999</v>
      </c>
      <c r="M8" s="2">
        <v>5</v>
      </c>
      <c r="N8" s="2">
        <v>2794.96</v>
      </c>
      <c r="O8" s="1">
        <v>0.41460000000000002</v>
      </c>
      <c r="P8" s="1">
        <v>27.224</v>
      </c>
      <c r="Q8" s="1">
        <v>27.093</v>
      </c>
      <c r="R8" s="1">
        <v>25.013500000000001</v>
      </c>
      <c r="U8" s="2">
        <v>4</v>
      </c>
      <c r="V8" s="2">
        <v>2784.6570000000002</v>
      </c>
      <c r="W8" s="1">
        <v>1.1133999999999999</v>
      </c>
      <c r="X8" s="1">
        <v>14.3087</v>
      </c>
      <c r="Y8" s="1">
        <v>14.088699999999999</v>
      </c>
      <c r="Z8" s="1">
        <v>35.107999999999997</v>
      </c>
      <c r="AC8" s="2">
        <v>4</v>
      </c>
      <c r="AD8" s="2">
        <v>2787.1329999999998</v>
      </c>
      <c r="AE8" s="1">
        <v>1.038</v>
      </c>
      <c r="AF8" s="1">
        <v>13.2829</v>
      </c>
      <c r="AG8" s="1">
        <v>13.4377</v>
      </c>
      <c r="AH8" s="1">
        <v>30.869599999999998</v>
      </c>
      <c r="AK8" s="2">
        <v>5</v>
      </c>
      <c r="AL8" s="2">
        <v>2794.7910000000002</v>
      </c>
      <c r="AM8" s="1">
        <v>0.69489999999999996</v>
      </c>
      <c r="AN8" s="1">
        <v>26.730399999999999</v>
      </c>
      <c r="AO8" s="1">
        <v>26.524899999999999</v>
      </c>
      <c r="AP8" s="1">
        <v>41.095300000000002</v>
      </c>
      <c r="AS8" s="2">
        <v>4</v>
      </c>
      <c r="AT8" s="2">
        <v>2784.8530000000001</v>
      </c>
      <c r="AU8" s="1">
        <v>1.1386000000000001</v>
      </c>
      <c r="AV8" s="1">
        <v>13.7889</v>
      </c>
      <c r="AW8" s="1">
        <v>13.9992</v>
      </c>
      <c r="AX8" s="1">
        <v>35.222499999999997</v>
      </c>
      <c r="BA8" s="2">
        <v>4</v>
      </c>
      <c r="BB8" s="2">
        <v>2787.165</v>
      </c>
      <c r="BC8" s="1">
        <v>1.0311999999999999</v>
      </c>
      <c r="BD8" s="1">
        <v>13.505100000000001</v>
      </c>
      <c r="BE8" s="1">
        <v>13.652900000000001</v>
      </c>
      <c r="BF8" s="1">
        <v>31.165500000000002</v>
      </c>
      <c r="BI8" s="2">
        <v>5</v>
      </c>
      <c r="BJ8" s="2">
        <v>2794.752</v>
      </c>
      <c r="BK8" s="1">
        <v>1.0506</v>
      </c>
      <c r="BL8" s="1">
        <v>26.654900000000001</v>
      </c>
      <c r="BM8" s="1">
        <v>26.4452</v>
      </c>
      <c r="BN8" s="1">
        <v>61.945399999999999</v>
      </c>
      <c r="BQ8" s="2">
        <v>4</v>
      </c>
      <c r="BR8" s="2">
        <v>2785.4270000000001</v>
      </c>
      <c r="BS8" s="1">
        <v>0.97089999999999999</v>
      </c>
      <c r="BT8" s="1">
        <v>15.043699999999999</v>
      </c>
      <c r="BU8" s="1">
        <v>14.6312</v>
      </c>
      <c r="BV8" s="1">
        <v>31.96</v>
      </c>
      <c r="BY8" s="2">
        <v>4</v>
      </c>
      <c r="BZ8" s="2">
        <v>2786.9290000000001</v>
      </c>
      <c r="CA8" s="1">
        <v>0.9647</v>
      </c>
      <c r="CB8" s="1">
        <v>12.9923</v>
      </c>
      <c r="CC8" s="1">
        <v>13.1252</v>
      </c>
      <c r="CD8" s="1">
        <v>28.036899999999999</v>
      </c>
      <c r="CG8" s="2">
        <v>5</v>
      </c>
      <c r="CH8" s="2">
        <v>2794.741</v>
      </c>
      <c r="CI8" s="1">
        <v>1.1220000000000001</v>
      </c>
      <c r="CJ8" s="1">
        <v>26.610700000000001</v>
      </c>
      <c r="CK8" s="1">
        <v>26.395800000000001</v>
      </c>
      <c r="CL8" s="1">
        <v>66.038499999999999</v>
      </c>
    </row>
    <row r="9" spans="1:93" x14ac:dyDescent="0.3">
      <c r="B9" s="1">
        <f t="shared" si="0"/>
        <v>2882.2707272727275</v>
      </c>
      <c r="C9" s="1">
        <f t="shared" si="1"/>
        <v>0.44479345564185957</v>
      </c>
      <c r="E9" s="2">
        <v>6</v>
      </c>
      <c r="F9" s="2">
        <v>2881.393</v>
      </c>
      <c r="G9" s="1">
        <v>15.282999999999999</v>
      </c>
      <c r="H9" s="1">
        <v>8.4939</v>
      </c>
      <c r="I9" s="1">
        <v>13.1716</v>
      </c>
      <c r="J9" s="1">
        <v>383.97449999999998</v>
      </c>
      <c r="M9" s="2">
        <v>6</v>
      </c>
      <c r="N9" s="2">
        <v>2882.3130000000001</v>
      </c>
      <c r="O9" s="1">
        <v>20.432300000000001</v>
      </c>
      <c r="P9" s="1">
        <v>9.5115999999999996</v>
      </c>
      <c r="Q9" s="1">
        <v>10.7377</v>
      </c>
      <c r="R9" s="1">
        <v>464.92649999999998</v>
      </c>
      <c r="U9" s="2">
        <v>5</v>
      </c>
      <c r="V9" s="2">
        <v>2881.9740000000002</v>
      </c>
      <c r="W9" s="1">
        <v>13.3324</v>
      </c>
      <c r="X9" s="1">
        <v>13.4087</v>
      </c>
      <c r="Y9" s="1">
        <v>6.5542999999999996</v>
      </c>
      <c r="Z9" s="1">
        <v>285.24349999999998</v>
      </c>
      <c r="AC9" s="2">
        <v>5</v>
      </c>
      <c r="AD9" s="2">
        <v>2881.895</v>
      </c>
      <c r="AE9" s="1">
        <v>11.1526</v>
      </c>
      <c r="AF9" s="1">
        <v>11.140599999999999</v>
      </c>
      <c r="AG9" s="1">
        <v>10.382300000000001</v>
      </c>
      <c r="AH9" s="1">
        <v>265.54759999999999</v>
      </c>
      <c r="AK9" s="2">
        <v>6</v>
      </c>
      <c r="AL9" s="2">
        <v>2882.38</v>
      </c>
      <c r="AM9" s="1">
        <v>15.7591</v>
      </c>
      <c r="AN9" s="1">
        <v>12.157400000000001</v>
      </c>
      <c r="AO9" s="1">
        <v>7.7747999999999999</v>
      </c>
      <c r="AP9" s="1">
        <v>340.02010000000001</v>
      </c>
      <c r="AS9" s="2">
        <v>5</v>
      </c>
      <c r="AT9" s="2">
        <v>2882.1709999999998</v>
      </c>
      <c r="AU9" s="1">
        <v>13.123200000000001</v>
      </c>
      <c r="AV9" s="1">
        <v>11.819800000000001</v>
      </c>
      <c r="AW9" s="1">
        <v>8.2713999999999999</v>
      </c>
      <c r="AX9" s="1">
        <v>286.60239999999999</v>
      </c>
      <c r="BA9" s="2">
        <v>5</v>
      </c>
      <c r="BB9" s="2">
        <v>2882.1579999999999</v>
      </c>
      <c r="BC9" s="1">
        <v>10.6488</v>
      </c>
      <c r="BD9" s="1">
        <v>10.937200000000001</v>
      </c>
      <c r="BE9" s="1">
        <v>10.1363</v>
      </c>
      <c r="BF9" s="1">
        <v>248.16390000000001</v>
      </c>
      <c r="BI9" s="2">
        <v>6</v>
      </c>
      <c r="BJ9" s="2">
        <v>2882.8270000000002</v>
      </c>
      <c r="BK9" s="1">
        <v>18.485099999999999</v>
      </c>
      <c r="BL9" s="1">
        <v>12.234299999999999</v>
      </c>
      <c r="BM9" s="1">
        <v>7.9352</v>
      </c>
      <c r="BN9" s="1">
        <v>403.83920000000001</v>
      </c>
      <c r="BQ9" s="2">
        <v>5</v>
      </c>
      <c r="BR9" s="2">
        <v>2882.4279999999999</v>
      </c>
      <c r="BS9" s="1">
        <v>11.9085</v>
      </c>
      <c r="BT9" s="1">
        <v>13.4626</v>
      </c>
      <c r="BU9" s="1">
        <v>6.3342000000000001</v>
      </c>
      <c r="BV9" s="1">
        <v>252.3955</v>
      </c>
      <c r="BY9" s="2">
        <v>5</v>
      </c>
      <c r="BZ9" s="2">
        <v>2882.3989999999999</v>
      </c>
      <c r="CA9" s="1">
        <v>9.4550999999999998</v>
      </c>
      <c r="CB9" s="1">
        <v>11.2286</v>
      </c>
      <c r="CC9" s="1">
        <v>9.9099000000000004</v>
      </c>
      <c r="CD9" s="1">
        <v>220.26589999999999</v>
      </c>
      <c r="CG9" s="2">
        <v>6</v>
      </c>
      <c r="CH9" s="2">
        <v>2883.04</v>
      </c>
      <c r="CI9" s="1">
        <v>16.5733</v>
      </c>
      <c r="CJ9" s="1">
        <v>12.0891</v>
      </c>
      <c r="CK9" s="1">
        <v>8.0627999999999993</v>
      </c>
      <c r="CL9" s="1">
        <v>362.23160000000001</v>
      </c>
    </row>
    <row r="10" spans="1:93" x14ac:dyDescent="0.3">
      <c r="B10" s="1">
        <f t="shared" si="0"/>
        <v>2930.0726363636359</v>
      </c>
      <c r="C10" s="1">
        <f t="shared" si="1"/>
        <v>0.88927310458904762</v>
      </c>
      <c r="E10" s="2">
        <v>7</v>
      </c>
      <c r="F10" s="2">
        <v>2928.7060000000001</v>
      </c>
      <c r="G10" s="1">
        <v>30.3797</v>
      </c>
      <c r="H10" s="1">
        <v>16.556999999999999</v>
      </c>
      <c r="I10" s="1">
        <v>27.670999999999999</v>
      </c>
      <c r="J10" s="1">
        <v>1569.4480000000001</v>
      </c>
      <c r="M10" s="2">
        <v>7</v>
      </c>
      <c r="N10" s="2">
        <v>2928.694</v>
      </c>
      <c r="O10" s="1">
        <v>42.639600000000002</v>
      </c>
      <c r="P10" s="1">
        <v>12.16</v>
      </c>
      <c r="Q10" s="1">
        <v>28.994800000000001</v>
      </c>
      <c r="R10" s="1">
        <v>2142.7031000000002</v>
      </c>
      <c r="U10" s="2">
        <v>6</v>
      </c>
      <c r="V10" s="2">
        <v>2930.5340000000001</v>
      </c>
      <c r="W10" s="1">
        <v>31.9772</v>
      </c>
      <c r="X10" s="1">
        <v>19.4682</v>
      </c>
      <c r="Y10" s="1">
        <v>26.509</v>
      </c>
      <c r="Z10" s="1">
        <v>1678.8655000000001</v>
      </c>
      <c r="AC10" s="2">
        <v>6</v>
      </c>
      <c r="AD10" s="2">
        <v>2929.8850000000002</v>
      </c>
      <c r="AE10" s="1">
        <v>24.055599999999998</v>
      </c>
      <c r="AF10" s="1">
        <v>17.380700000000001</v>
      </c>
      <c r="AG10" s="1">
        <v>27.299800000000001</v>
      </c>
      <c r="AH10" s="1">
        <v>1246.5365999999999</v>
      </c>
      <c r="AK10" s="2">
        <v>7</v>
      </c>
      <c r="AL10" s="2">
        <v>2929.7429999999999</v>
      </c>
      <c r="AM10" s="1">
        <v>33.076000000000001</v>
      </c>
      <c r="AN10" s="1">
        <v>13.0862</v>
      </c>
      <c r="AO10" s="1">
        <v>30.001300000000001</v>
      </c>
      <c r="AP10" s="1">
        <v>1731.2090000000001</v>
      </c>
      <c r="AS10" s="2">
        <v>6</v>
      </c>
      <c r="AT10" s="2">
        <v>2931.17</v>
      </c>
      <c r="AU10" s="1">
        <v>30.799800000000001</v>
      </c>
      <c r="AV10" s="1">
        <v>19.052700000000002</v>
      </c>
      <c r="AW10" s="1">
        <v>26.622800000000002</v>
      </c>
      <c r="AX10" s="1">
        <v>1611.1458</v>
      </c>
      <c r="BA10" s="2">
        <v>6</v>
      </c>
      <c r="BB10" s="2">
        <v>2929.9209999999998</v>
      </c>
      <c r="BC10" s="1">
        <v>21.561699999999998</v>
      </c>
      <c r="BD10" s="1">
        <v>17.0627</v>
      </c>
      <c r="BE10" s="1">
        <v>27.171500000000002</v>
      </c>
      <c r="BF10" s="1">
        <v>1107.8694</v>
      </c>
      <c r="BI10" s="2">
        <v>7</v>
      </c>
      <c r="BJ10" s="2">
        <v>2929.9949999999999</v>
      </c>
      <c r="BK10" s="1">
        <v>37.796999999999997</v>
      </c>
      <c r="BL10" s="1">
        <v>13.2684</v>
      </c>
      <c r="BM10" s="1">
        <v>30.36</v>
      </c>
      <c r="BN10" s="1">
        <v>2002.5773999999999</v>
      </c>
      <c r="BQ10" s="2">
        <v>6</v>
      </c>
      <c r="BR10" s="2">
        <v>2931.5889999999999</v>
      </c>
      <c r="BS10" s="1">
        <v>27.661000000000001</v>
      </c>
      <c r="BT10" s="1">
        <v>19.2285</v>
      </c>
      <c r="BU10" s="1">
        <v>27.356200000000001</v>
      </c>
      <c r="BV10" s="1">
        <v>1478.1193000000001</v>
      </c>
      <c r="BY10" s="2">
        <v>6</v>
      </c>
      <c r="BZ10" s="2">
        <v>2930.567</v>
      </c>
      <c r="CA10" s="1">
        <v>18.953199999999999</v>
      </c>
      <c r="CB10" s="1">
        <v>17.531400000000001</v>
      </c>
      <c r="CC10" s="1">
        <v>27.120699999999999</v>
      </c>
      <c r="CD10" s="1">
        <v>979.8347</v>
      </c>
      <c r="CG10" s="2">
        <v>7</v>
      </c>
      <c r="CH10" s="2">
        <v>2929.9949999999999</v>
      </c>
      <c r="CI10" s="1">
        <v>31.889099999999999</v>
      </c>
      <c r="CJ10" s="1">
        <v>13.162100000000001</v>
      </c>
      <c r="CK10" s="1">
        <v>30.355599999999999</v>
      </c>
      <c r="CL10" s="1">
        <v>1687.0015000000001</v>
      </c>
    </row>
    <row r="11" spans="1:93" x14ac:dyDescent="0.3">
      <c r="B11" s="1">
        <f t="shared" si="0"/>
        <v>2940.7365454545452</v>
      </c>
      <c r="C11" s="1">
        <f t="shared" si="1"/>
        <v>0.4311698884746657</v>
      </c>
      <c r="E11" s="2">
        <v>8</v>
      </c>
      <c r="F11" s="2">
        <v>2940.1559999999999</v>
      </c>
      <c r="G11" s="1">
        <v>41.984900000000003</v>
      </c>
      <c r="H11" s="1">
        <v>0.94420000000000004</v>
      </c>
      <c r="I11" s="1">
        <v>17.578800000000001</v>
      </c>
      <c r="J11" s="1">
        <v>1159.9031</v>
      </c>
      <c r="M11" s="2">
        <v>8</v>
      </c>
      <c r="N11" s="2">
        <v>2940.7179999999998</v>
      </c>
      <c r="O11" s="1">
        <v>64.477400000000003</v>
      </c>
      <c r="P11" s="1">
        <v>5.9598000000000004</v>
      </c>
      <c r="Q11" s="1">
        <v>14.8726</v>
      </c>
      <c r="R11" s="1">
        <v>1651.6310000000001</v>
      </c>
      <c r="U11" s="2">
        <v>7</v>
      </c>
      <c r="V11" s="2">
        <v>2940.3069999999998</v>
      </c>
      <c r="W11" s="1">
        <v>37.728499999999997</v>
      </c>
      <c r="X11" s="1">
        <v>4.2205000000000004</v>
      </c>
      <c r="Y11" s="1">
        <v>14.9815</v>
      </c>
      <c r="Z11" s="1">
        <v>932.51610000000005</v>
      </c>
      <c r="AC11" s="2">
        <v>7</v>
      </c>
      <c r="AD11" s="2">
        <v>2940.3420000000001</v>
      </c>
      <c r="AE11" s="1">
        <v>34.004600000000003</v>
      </c>
      <c r="AF11" s="1">
        <v>1.4216</v>
      </c>
      <c r="AG11" s="1">
        <v>16.885899999999999</v>
      </c>
      <c r="AH11" s="1">
        <v>905.07950000000005</v>
      </c>
      <c r="AK11" s="2">
        <v>8</v>
      </c>
      <c r="AL11" s="2">
        <v>2940.9059999999999</v>
      </c>
      <c r="AM11" s="1">
        <v>51.834200000000003</v>
      </c>
      <c r="AN11" s="1">
        <v>6.8943000000000003</v>
      </c>
      <c r="AO11" s="1">
        <v>14.4527</v>
      </c>
      <c r="AP11" s="1">
        <v>1330.3771999999999</v>
      </c>
      <c r="AS11" s="2">
        <v>7</v>
      </c>
      <c r="AT11" s="2">
        <v>2940.518</v>
      </c>
      <c r="AU11" s="1">
        <v>37.090000000000003</v>
      </c>
      <c r="AV11" s="1">
        <v>4.4420999999999999</v>
      </c>
      <c r="AW11" s="1">
        <v>14.387600000000001</v>
      </c>
      <c r="AX11" s="1">
        <v>888.51059999999995</v>
      </c>
      <c r="BA11" s="2">
        <v>7</v>
      </c>
      <c r="BB11" s="2">
        <v>2940.605</v>
      </c>
      <c r="BC11" s="1">
        <v>34.136699999999998</v>
      </c>
      <c r="BD11" s="1">
        <v>1.403</v>
      </c>
      <c r="BE11" s="1">
        <v>16.975200000000001</v>
      </c>
      <c r="BF11" s="1">
        <v>913.23559999999998</v>
      </c>
      <c r="BI11" s="2">
        <v>8</v>
      </c>
      <c r="BJ11" s="2">
        <v>2941.2869999999998</v>
      </c>
      <c r="BK11" s="1">
        <v>62.449199999999998</v>
      </c>
      <c r="BL11" s="1">
        <v>6.95</v>
      </c>
      <c r="BM11" s="1">
        <v>14.496</v>
      </c>
      <c r="BN11" s="1">
        <v>1609.2313999999999</v>
      </c>
      <c r="BQ11" s="2">
        <v>7</v>
      </c>
      <c r="BR11" s="2">
        <v>2940.7669999999998</v>
      </c>
      <c r="BS11" s="1">
        <v>35.885399999999997</v>
      </c>
      <c r="BT11" s="1">
        <v>6.0256999999999996</v>
      </c>
      <c r="BU11" s="1">
        <v>14.0024</v>
      </c>
      <c r="BV11" s="1">
        <v>875.34699999999998</v>
      </c>
      <c r="BY11" s="2">
        <v>7</v>
      </c>
      <c r="BZ11" s="2">
        <v>2940.8870000000002</v>
      </c>
      <c r="CA11" s="1">
        <v>31.203499999999998</v>
      </c>
      <c r="CB11" s="1">
        <v>1.4809000000000001</v>
      </c>
      <c r="CC11" s="1">
        <v>16.903400000000001</v>
      </c>
      <c r="CD11" s="1">
        <v>831.71230000000003</v>
      </c>
      <c r="CG11" s="2">
        <v>8</v>
      </c>
      <c r="CH11" s="2">
        <v>2941.6089999999999</v>
      </c>
      <c r="CI11" s="1">
        <v>58.864600000000003</v>
      </c>
      <c r="CJ11" s="1">
        <v>7.3319000000000001</v>
      </c>
      <c r="CK11" s="1">
        <v>14.634499999999999</v>
      </c>
      <c r="CL11" s="1">
        <v>1545.1058</v>
      </c>
    </row>
    <row r="12" spans="1:93" x14ac:dyDescent="0.3">
      <c r="B12" s="1">
        <f t="shared" si="0"/>
        <v>2969.8969999999999</v>
      </c>
      <c r="C12" s="1">
        <f t="shared" si="1"/>
        <v>1.424469842900675</v>
      </c>
      <c r="E12" s="2">
        <v>9</v>
      </c>
      <c r="F12" s="2">
        <v>2968.2289999999998</v>
      </c>
      <c r="G12" s="1">
        <v>9.7436000000000007</v>
      </c>
      <c r="H12" s="1">
        <v>17.790800000000001</v>
      </c>
      <c r="I12" s="1">
        <v>13.5305</v>
      </c>
      <c r="J12" s="1">
        <v>333.09750000000003</v>
      </c>
      <c r="M12" s="2">
        <v>9</v>
      </c>
      <c r="N12" s="2">
        <v>2968.0239999999999</v>
      </c>
      <c r="O12" s="1">
        <v>9.8041999999999998</v>
      </c>
      <c r="P12" s="1">
        <v>17.373799999999999</v>
      </c>
      <c r="Q12" s="1">
        <v>27.720700000000001</v>
      </c>
      <c r="R12" s="1">
        <v>513.87019999999995</v>
      </c>
      <c r="U12" s="2">
        <v>8</v>
      </c>
      <c r="V12" s="2">
        <v>2969.1109999999999</v>
      </c>
      <c r="W12" s="1">
        <v>3.3740000000000001</v>
      </c>
      <c r="X12" s="1">
        <v>14.9101</v>
      </c>
      <c r="Y12" s="1">
        <v>16.419599999999999</v>
      </c>
      <c r="Z12" s="1">
        <v>118.4281</v>
      </c>
      <c r="AC12" s="1"/>
      <c r="AD12" s="1"/>
      <c r="AK12" s="2">
        <v>9</v>
      </c>
      <c r="AL12" s="2">
        <v>2970.9969999999998</v>
      </c>
      <c r="AM12" s="1">
        <v>8.2858999999999998</v>
      </c>
      <c r="AN12" s="1">
        <v>17.102599999999999</v>
      </c>
      <c r="AO12" s="1">
        <v>27.605399999999999</v>
      </c>
      <c r="AP12" s="1">
        <v>431.13369999999998</v>
      </c>
      <c r="AS12" s="1"/>
      <c r="AT12" s="1"/>
      <c r="BA12" s="1"/>
      <c r="BB12" s="1"/>
      <c r="BI12" s="2">
        <v>9</v>
      </c>
      <c r="BJ12" s="2">
        <v>2971.143</v>
      </c>
      <c r="BK12" s="1">
        <v>8.7157999999999998</v>
      </c>
      <c r="BL12" s="1">
        <v>17.035799999999998</v>
      </c>
      <c r="BM12" s="1">
        <v>27.6632</v>
      </c>
      <c r="BN12" s="1">
        <v>453.72379999999998</v>
      </c>
      <c r="BQ12" s="2">
        <v>8</v>
      </c>
      <c r="BR12" s="2">
        <v>2970.3670000000002</v>
      </c>
      <c r="BS12" s="1">
        <v>2.0972</v>
      </c>
      <c r="BT12" s="1">
        <v>14.2103</v>
      </c>
      <c r="BU12" s="1">
        <v>15.917899999999999</v>
      </c>
      <c r="BV12" s="1">
        <v>70.897599999999997</v>
      </c>
      <c r="BY12" s="1"/>
      <c r="BZ12" s="1"/>
      <c r="CG12" s="2">
        <v>9</v>
      </c>
      <c r="CH12" s="2">
        <v>2971.4079999999999</v>
      </c>
      <c r="CI12" s="1">
        <v>7.4024999999999999</v>
      </c>
      <c r="CJ12" s="1">
        <v>16.962700000000002</v>
      </c>
      <c r="CK12" s="1">
        <v>27.66</v>
      </c>
      <c r="CL12" s="1">
        <v>384.88099999999997</v>
      </c>
    </row>
    <row r="13" spans="1:93" x14ac:dyDescent="0.3">
      <c r="B13" s="1">
        <f t="shared" si="0"/>
        <v>2994.0317272727275</v>
      </c>
      <c r="C13" s="1">
        <f t="shared" si="1"/>
        <v>0.75810026921362927</v>
      </c>
      <c r="E13" s="2">
        <v>10</v>
      </c>
      <c r="F13" s="2">
        <v>2992.6860000000001</v>
      </c>
      <c r="G13" s="1">
        <v>35.250599999999999</v>
      </c>
      <c r="H13" s="1">
        <v>24.301600000000001</v>
      </c>
      <c r="I13" s="1">
        <v>13.848599999999999</v>
      </c>
      <c r="J13" s="1">
        <v>1447.8684000000001</v>
      </c>
      <c r="M13" s="2">
        <v>10</v>
      </c>
      <c r="N13" s="2">
        <v>2993.8009999999999</v>
      </c>
      <c r="O13" s="1">
        <v>56.279200000000003</v>
      </c>
      <c r="P13" s="1">
        <v>20</v>
      </c>
      <c r="Q13" s="1">
        <v>27.072700000000001</v>
      </c>
      <c r="R13" s="1">
        <v>3025.2332000000001</v>
      </c>
      <c r="U13" s="2">
        <v>9</v>
      </c>
      <c r="V13" s="2">
        <v>2993.51</v>
      </c>
      <c r="W13" s="1">
        <v>41.311900000000001</v>
      </c>
      <c r="X13" s="1">
        <v>15.1271</v>
      </c>
      <c r="Y13" s="1">
        <v>36.660600000000002</v>
      </c>
      <c r="Z13" s="1">
        <v>2613.9684999999999</v>
      </c>
      <c r="AC13" s="2">
        <v>8</v>
      </c>
      <c r="AD13" s="2">
        <v>2993.45</v>
      </c>
      <c r="AE13" s="1">
        <v>35.852699999999999</v>
      </c>
      <c r="AF13" s="1">
        <v>17.488299999999999</v>
      </c>
      <c r="AG13" s="1">
        <v>40.433999999999997</v>
      </c>
      <c r="AH13" s="1">
        <v>2521.7629000000002</v>
      </c>
      <c r="AK13" s="2">
        <v>10</v>
      </c>
      <c r="AL13" s="2">
        <v>2994.5590000000002</v>
      </c>
      <c r="AM13" s="1">
        <v>45.8322</v>
      </c>
      <c r="AN13" s="1">
        <v>20.000599999999999</v>
      </c>
      <c r="AO13" s="1">
        <v>26.898099999999999</v>
      </c>
      <c r="AP13" s="1">
        <v>2452.9551000000001</v>
      </c>
      <c r="AS13" s="2">
        <v>9</v>
      </c>
      <c r="AT13" s="2">
        <v>2993.5320000000002</v>
      </c>
      <c r="AU13" s="1">
        <v>41.753</v>
      </c>
      <c r="AV13" s="1">
        <v>16.268699999999999</v>
      </c>
      <c r="AW13" s="1">
        <v>42.5124</v>
      </c>
      <c r="AX13" s="1">
        <v>3027.8402999999998</v>
      </c>
      <c r="BA13" s="2">
        <v>8</v>
      </c>
      <c r="BB13" s="2">
        <v>2993.92</v>
      </c>
      <c r="BC13" s="1">
        <v>34.514699999999998</v>
      </c>
      <c r="BD13" s="1">
        <v>17.302499999999998</v>
      </c>
      <c r="BE13" s="1">
        <v>40.770299999999999</v>
      </c>
      <c r="BF13" s="1">
        <v>2439.8879000000002</v>
      </c>
      <c r="BI13" s="2">
        <v>10</v>
      </c>
      <c r="BJ13" s="2">
        <v>2994.9789999999998</v>
      </c>
      <c r="BK13" s="1">
        <v>53.577199999999998</v>
      </c>
      <c r="BL13" s="1">
        <v>20.080400000000001</v>
      </c>
      <c r="BM13" s="1">
        <v>27.1159</v>
      </c>
      <c r="BN13" s="1">
        <v>2886.8054000000002</v>
      </c>
      <c r="BQ13" s="2">
        <v>9</v>
      </c>
      <c r="BR13" s="2">
        <v>2994.2240000000002</v>
      </c>
      <c r="BS13" s="1">
        <v>38.778100000000002</v>
      </c>
      <c r="BT13" s="1">
        <v>15.5548</v>
      </c>
      <c r="BU13" s="1">
        <v>37.335999999999999</v>
      </c>
      <c r="BV13" s="1">
        <v>2502.7649000000001</v>
      </c>
      <c r="BY13" s="2">
        <v>8</v>
      </c>
      <c r="BZ13" s="2">
        <v>2994.355</v>
      </c>
      <c r="CA13" s="1">
        <v>31.314900000000002</v>
      </c>
      <c r="CB13" s="1">
        <v>16.6403</v>
      </c>
      <c r="CC13" s="1">
        <v>40.689500000000002</v>
      </c>
      <c r="CD13" s="1">
        <v>2195.8467000000001</v>
      </c>
      <c r="CG13" s="2">
        <v>10</v>
      </c>
      <c r="CH13" s="2">
        <v>2995.3330000000001</v>
      </c>
      <c r="CI13" s="1">
        <v>48.6265</v>
      </c>
      <c r="CJ13" s="1">
        <v>20.281199999999998</v>
      </c>
      <c r="CK13" s="1">
        <v>27.505099999999999</v>
      </c>
      <c r="CL13" s="1">
        <v>2653.9092000000001</v>
      </c>
    </row>
    <row r="14" spans="1:93" x14ac:dyDescent="0.3">
      <c r="B14" s="1">
        <f t="shared" si="0"/>
        <v>3027.4293636363636</v>
      </c>
      <c r="C14" s="1">
        <f t="shared" si="1"/>
        <v>2.5620238590897406</v>
      </c>
      <c r="E14" s="2">
        <v>11</v>
      </c>
      <c r="F14" s="2">
        <v>3021.1350000000002</v>
      </c>
      <c r="G14" s="1">
        <v>14.788600000000001</v>
      </c>
      <c r="H14" s="1">
        <v>22.3384</v>
      </c>
      <c r="I14" s="1">
        <v>31.233799999999999</v>
      </c>
      <c r="J14" s="1">
        <v>907.08330000000001</v>
      </c>
      <c r="M14" s="2">
        <v>11</v>
      </c>
      <c r="N14" s="2">
        <v>3025.4</v>
      </c>
      <c r="O14" s="1">
        <v>15.4636</v>
      </c>
      <c r="P14" s="1">
        <v>15.6386</v>
      </c>
      <c r="Q14" s="1">
        <v>33.935499999999998</v>
      </c>
      <c r="R14" s="1">
        <v>924.40160000000003</v>
      </c>
      <c r="U14" s="2">
        <v>10</v>
      </c>
      <c r="V14" s="2">
        <v>3026.6559999999999</v>
      </c>
      <c r="W14" s="1">
        <v>7.7478999999999996</v>
      </c>
      <c r="X14" s="1">
        <v>13.6511</v>
      </c>
      <c r="Y14" s="1">
        <v>28.867699999999999</v>
      </c>
      <c r="Z14" s="1">
        <v>395.80560000000003</v>
      </c>
      <c r="AC14" s="2">
        <v>9</v>
      </c>
      <c r="AD14" s="2">
        <v>3029.2359999999999</v>
      </c>
      <c r="AE14" s="1">
        <v>4.8624999999999998</v>
      </c>
      <c r="AF14" s="1">
        <v>16.020700000000001</v>
      </c>
      <c r="AG14" s="1">
        <v>21.3155</v>
      </c>
      <c r="AH14" s="1">
        <v>206.96860000000001</v>
      </c>
      <c r="AK14" s="2">
        <v>11</v>
      </c>
      <c r="AL14" s="2">
        <v>3026.529</v>
      </c>
      <c r="AM14" s="1">
        <v>13.073399999999999</v>
      </c>
      <c r="AN14" s="1">
        <v>15.6281</v>
      </c>
      <c r="AO14" s="1">
        <v>33.714599999999997</v>
      </c>
      <c r="AP14" s="1">
        <v>777.29600000000005</v>
      </c>
      <c r="AS14" s="2">
        <v>10</v>
      </c>
      <c r="AT14" s="2">
        <v>3029.252</v>
      </c>
      <c r="AU14" s="1">
        <v>5.3506</v>
      </c>
      <c r="AV14" s="1">
        <v>16.996500000000001</v>
      </c>
      <c r="AW14" s="1">
        <v>33.476799999999997</v>
      </c>
      <c r="AX14" s="1">
        <v>321.55360000000002</v>
      </c>
      <c r="BA14" s="2">
        <v>9</v>
      </c>
      <c r="BB14" s="2">
        <v>3029.5639999999999</v>
      </c>
      <c r="BC14" s="1">
        <v>4.8061999999999996</v>
      </c>
      <c r="BD14" s="1">
        <v>15.898999999999999</v>
      </c>
      <c r="BE14" s="1">
        <v>21.220700000000001</v>
      </c>
      <c r="BF14" s="1">
        <v>203.45570000000001</v>
      </c>
      <c r="BI14" s="2">
        <v>11</v>
      </c>
      <c r="BJ14" s="2">
        <v>3027.2869999999998</v>
      </c>
      <c r="BK14" s="1">
        <v>14.676299999999999</v>
      </c>
      <c r="BL14" s="1">
        <v>15.8811</v>
      </c>
      <c r="BM14" s="1">
        <v>34.275199999999998</v>
      </c>
      <c r="BN14" s="1">
        <v>887.00099999999998</v>
      </c>
      <c r="BQ14" s="2">
        <v>10</v>
      </c>
      <c r="BR14" s="2">
        <v>3028.5680000000002</v>
      </c>
      <c r="BS14" s="1">
        <v>7.0484</v>
      </c>
      <c r="BT14" s="1">
        <v>13.9114</v>
      </c>
      <c r="BU14" s="1">
        <v>29.2395</v>
      </c>
      <c r="BV14" s="1">
        <v>365.14760000000001</v>
      </c>
      <c r="BY14" s="2">
        <v>9</v>
      </c>
      <c r="BZ14" s="2">
        <v>3030.23</v>
      </c>
      <c r="CA14" s="1">
        <v>4.6307</v>
      </c>
      <c r="CB14" s="1">
        <v>16.4101</v>
      </c>
      <c r="CC14" s="1">
        <v>22.0124</v>
      </c>
      <c r="CD14" s="1">
        <v>202.98929999999999</v>
      </c>
      <c r="CG14" s="2">
        <v>11</v>
      </c>
      <c r="CH14" s="2">
        <v>3027.866</v>
      </c>
      <c r="CI14" s="1">
        <v>13.5373</v>
      </c>
      <c r="CJ14" s="1">
        <v>15.956</v>
      </c>
      <c r="CK14" s="1">
        <v>34.644599999999997</v>
      </c>
      <c r="CL14" s="1">
        <v>826.01840000000004</v>
      </c>
    </row>
    <row r="15" spans="1:93" x14ac:dyDescent="0.3">
      <c r="E15" s="2" t="s">
        <v>12</v>
      </c>
      <c r="J15" s="1">
        <f>SUM(J4:J14)</f>
        <v>6052.3789999999999</v>
      </c>
      <c r="M15" s="2" t="s">
        <v>12</v>
      </c>
      <c r="R15" s="1">
        <f>SUM(R4:R14)</f>
        <v>9193.5949999999993</v>
      </c>
      <c r="U15" s="2" t="s">
        <v>12</v>
      </c>
      <c r="Z15" s="1">
        <f>SUM(Z4:Z14)</f>
        <v>6236.2421999999997</v>
      </c>
      <c r="AC15" s="2" t="s">
        <v>12</v>
      </c>
      <c r="AH15" s="1">
        <f>SUM(AH4:AH14)</f>
        <v>5332.5365999999995</v>
      </c>
      <c r="AK15" s="2" t="s">
        <v>12</v>
      </c>
      <c r="AP15" s="1">
        <f>SUM(AP4:AP14)</f>
        <v>7407.1947000000009</v>
      </c>
      <c r="AS15" s="2" t="s">
        <v>12</v>
      </c>
      <c r="AX15" s="1">
        <f>SUM(AX4:AX14)</f>
        <v>6328.2832000000008</v>
      </c>
      <c r="BA15" s="2" t="s">
        <v>12</v>
      </c>
      <c r="BF15" s="1">
        <f>SUM(BF4:BF14)</f>
        <v>5094.1262999999999</v>
      </c>
      <c r="BI15" s="2" t="s">
        <v>12</v>
      </c>
      <c r="BN15" s="1">
        <f>SUM(BN4:BN14)</f>
        <v>8665.9107999999997</v>
      </c>
      <c r="BQ15" s="2" t="s">
        <v>12</v>
      </c>
      <c r="BV15" s="1">
        <f>SUM(BV4:BV14)</f>
        <v>5743.2775999999994</v>
      </c>
      <c r="BY15" s="2" t="s">
        <v>12</v>
      </c>
      <c r="CD15" s="1">
        <f>SUM(CD4:CD14)</f>
        <v>4589.5394999999999</v>
      </c>
      <c r="CG15" s="2" t="s">
        <v>12</v>
      </c>
      <c r="CL15" s="1">
        <f>SUM(CL4:CL14)</f>
        <v>7848.6293000000005</v>
      </c>
    </row>
    <row r="16" spans="1:93" x14ac:dyDescent="0.3">
      <c r="A16" s="2" t="s">
        <v>13</v>
      </c>
      <c r="C16" s="3"/>
      <c r="D16" s="3"/>
    </row>
    <row r="17" spans="1:98" x14ac:dyDescent="0.3">
      <c r="B17" s="1" t="s">
        <v>3</v>
      </c>
      <c r="C17" s="1" t="s">
        <v>4</v>
      </c>
      <c r="E17" s="2" t="s">
        <v>5</v>
      </c>
      <c r="F17" s="2" t="s">
        <v>6</v>
      </c>
      <c r="G17" s="1" t="s">
        <v>7</v>
      </c>
      <c r="H17" s="1" t="s">
        <v>8</v>
      </c>
      <c r="I17" s="1" t="s">
        <v>9</v>
      </c>
      <c r="J17" s="1" t="s">
        <v>10</v>
      </c>
      <c r="K17" s="1" t="s">
        <v>11</v>
      </c>
      <c r="M17" s="2" t="s">
        <v>5</v>
      </c>
      <c r="N17" s="2" t="s">
        <v>6</v>
      </c>
      <c r="O17" s="1" t="s">
        <v>7</v>
      </c>
      <c r="P17" s="1" t="s">
        <v>8</v>
      </c>
      <c r="Q17" s="1" t="s">
        <v>9</v>
      </c>
      <c r="R17" s="1" t="s">
        <v>10</v>
      </c>
      <c r="S17" s="1" t="s">
        <v>11</v>
      </c>
      <c r="U17" s="2" t="s">
        <v>5</v>
      </c>
      <c r="V17" s="2" t="s">
        <v>6</v>
      </c>
      <c r="W17" s="1" t="s">
        <v>7</v>
      </c>
      <c r="X17" s="1" t="s">
        <v>8</v>
      </c>
      <c r="Y17" s="1" t="s">
        <v>9</v>
      </c>
      <c r="Z17" s="1" t="s">
        <v>10</v>
      </c>
      <c r="AA17" s="1" t="s">
        <v>11</v>
      </c>
      <c r="AC17" s="2" t="s">
        <v>5</v>
      </c>
      <c r="AD17" s="2" t="s">
        <v>6</v>
      </c>
      <c r="AE17" s="1" t="s">
        <v>7</v>
      </c>
      <c r="AF17" s="1" t="s">
        <v>8</v>
      </c>
      <c r="AG17" s="1" t="s">
        <v>9</v>
      </c>
      <c r="AH17" s="1" t="s">
        <v>10</v>
      </c>
      <c r="AI17" s="1" t="s">
        <v>11</v>
      </c>
      <c r="AK17" s="2" t="s">
        <v>5</v>
      </c>
      <c r="AL17" s="2" t="s">
        <v>6</v>
      </c>
      <c r="AM17" s="1" t="s">
        <v>7</v>
      </c>
      <c r="AN17" s="1" t="s">
        <v>8</v>
      </c>
      <c r="AO17" s="1" t="s">
        <v>9</v>
      </c>
      <c r="AP17" s="1" t="s">
        <v>10</v>
      </c>
      <c r="AQ17" s="1" t="s">
        <v>11</v>
      </c>
      <c r="AS17" s="2" t="s">
        <v>5</v>
      </c>
      <c r="AT17" s="2" t="s">
        <v>6</v>
      </c>
      <c r="AU17" s="1" t="s">
        <v>7</v>
      </c>
      <c r="AV17" s="1" t="s">
        <v>8</v>
      </c>
      <c r="AW17" s="1" t="s">
        <v>9</v>
      </c>
      <c r="AX17" s="1" t="s">
        <v>10</v>
      </c>
      <c r="AY17" s="1" t="s">
        <v>11</v>
      </c>
      <c r="BA17" s="2" t="s">
        <v>5</v>
      </c>
      <c r="BB17" s="2" t="s">
        <v>6</v>
      </c>
      <c r="BC17" s="1" t="s">
        <v>7</v>
      </c>
      <c r="BD17" s="1" t="s">
        <v>8</v>
      </c>
      <c r="BE17" s="1" t="s">
        <v>9</v>
      </c>
      <c r="BF17" s="1" t="s">
        <v>10</v>
      </c>
      <c r="BG17" s="1" t="s">
        <v>11</v>
      </c>
      <c r="BI17" s="2" t="s">
        <v>5</v>
      </c>
      <c r="BJ17" s="2" t="s">
        <v>6</v>
      </c>
      <c r="BK17" s="1" t="s">
        <v>7</v>
      </c>
      <c r="BL17" s="1" t="s">
        <v>8</v>
      </c>
      <c r="BM17" s="1" t="s">
        <v>9</v>
      </c>
      <c r="BN17" s="1" t="s">
        <v>10</v>
      </c>
      <c r="BO17" s="1" t="s">
        <v>11</v>
      </c>
      <c r="BQ17" s="2" t="s">
        <v>5</v>
      </c>
      <c r="BR17" s="2" t="s">
        <v>6</v>
      </c>
      <c r="BS17" s="1" t="s">
        <v>7</v>
      </c>
      <c r="BT17" s="1" t="s">
        <v>8</v>
      </c>
      <c r="BU17" s="1" t="s">
        <v>9</v>
      </c>
      <c r="BV17" s="1" t="s">
        <v>10</v>
      </c>
      <c r="BW17" s="1" t="s">
        <v>11</v>
      </c>
      <c r="BY17" s="2" t="s">
        <v>5</v>
      </c>
      <c r="BZ17" s="2" t="s">
        <v>6</v>
      </c>
      <c r="CA17" s="1" t="s">
        <v>7</v>
      </c>
      <c r="CB17" s="1" t="s">
        <v>8</v>
      </c>
      <c r="CC17" s="1" t="s">
        <v>9</v>
      </c>
      <c r="CD17" s="1" t="s">
        <v>10</v>
      </c>
      <c r="CE17" s="1" t="s">
        <v>11</v>
      </c>
      <c r="CG17" s="2" t="s">
        <v>5</v>
      </c>
      <c r="CH17" s="2" t="s">
        <v>6</v>
      </c>
      <c r="CI17" s="1" t="s">
        <v>7</v>
      </c>
      <c r="CJ17" s="1" t="s">
        <v>8</v>
      </c>
      <c r="CK17" s="1" t="s">
        <v>9</v>
      </c>
      <c r="CL17" s="1" t="s">
        <v>10</v>
      </c>
      <c r="CM17" s="1" t="s">
        <v>11</v>
      </c>
      <c r="CO17" s="2" t="s">
        <v>5</v>
      </c>
      <c r="CP17" s="2" t="s">
        <v>6</v>
      </c>
      <c r="CQ17" s="1" t="s">
        <v>7</v>
      </c>
      <c r="CR17" s="1" t="s">
        <v>8</v>
      </c>
      <c r="CS17" s="1" t="s">
        <v>9</v>
      </c>
      <c r="CT17" s="1" t="s">
        <v>10</v>
      </c>
    </row>
    <row r="18" spans="1:98" x14ac:dyDescent="0.3">
      <c r="A18" s="1" t="s">
        <v>14</v>
      </c>
      <c r="B18" s="1">
        <f>AVERAGEA(F18,N18,V18,AD18,AL18,AT18,BB18,BJ18,BR18,BZ18,CH18)</f>
        <v>712.34027272727269</v>
      </c>
      <c r="C18" s="1">
        <f>STDEVA(F18,N18,V18,AD18,AL18,AT18,BB18,BJ18,BR18,BZ18,CH18)</f>
        <v>0.41499399776601659</v>
      </c>
      <c r="E18" s="2">
        <v>1</v>
      </c>
      <c r="F18" s="2">
        <v>711.71199999999999</v>
      </c>
      <c r="G18" s="1">
        <v>69.783199999999994</v>
      </c>
      <c r="H18" s="1">
        <v>5.7705000000000002</v>
      </c>
      <c r="I18" s="1">
        <v>8.1285000000000007</v>
      </c>
      <c r="J18" s="1">
        <v>1110.6682000000001</v>
      </c>
      <c r="K18" s="1">
        <f>J18/J$22</f>
        <v>1</v>
      </c>
      <c r="M18" s="2">
        <v>1</v>
      </c>
      <c r="N18" s="2">
        <v>712.36699999999996</v>
      </c>
      <c r="O18" s="1">
        <v>90.846800000000002</v>
      </c>
      <c r="P18" s="1">
        <v>4.8971</v>
      </c>
      <c r="Q18" s="1">
        <v>9.5599000000000007</v>
      </c>
      <c r="R18" s="1">
        <v>1562.3372999999999</v>
      </c>
      <c r="S18" s="1">
        <f>R18/R$22</f>
        <v>0.98675276720605498</v>
      </c>
      <c r="U18" s="2">
        <v>1</v>
      </c>
      <c r="V18" s="2">
        <v>711.95899999999995</v>
      </c>
      <c r="W18" s="1">
        <v>66.147199999999998</v>
      </c>
      <c r="X18" s="1">
        <v>4.2253999999999996</v>
      </c>
      <c r="Y18" s="1">
        <v>9.7529000000000003</v>
      </c>
      <c r="Z18" s="1">
        <v>1122.1844000000001</v>
      </c>
      <c r="AA18" s="1">
        <f>Z18/Z$22</f>
        <v>0.9911017748139892</v>
      </c>
      <c r="AC18" s="2">
        <v>1</v>
      </c>
      <c r="AD18" s="2">
        <v>712.08</v>
      </c>
      <c r="AE18" s="1">
        <v>55.815100000000001</v>
      </c>
      <c r="AF18" s="1">
        <v>3.8517999999999999</v>
      </c>
      <c r="AG18" s="1">
        <v>9.9839000000000002</v>
      </c>
      <c r="AH18" s="1">
        <v>951.38819999999998</v>
      </c>
      <c r="AI18" s="1">
        <f>AH18/AH$22</f>
        <v>0.99228368359379282</v>
      </c>
      <c r="AK18" s="2">
        <v>1</v>
      </c>
      <c r="AL18" s="2">
        <v>712.35599999999999</v>
      </c>
      <c r="AM18" s="1">
        <v>62.835999999999999</v>
      </c>
      <c r="AN18" s="1">
        <v>4.6246</v>
      </c>
      <c r="AO18" s="1">
        <v>10.145200000000001</v>
      </c>
      <c r="AP18" s="1">
        <v>1119.0735999999999</v>
      </c>
      <c r="AQ18" s="1">
        <f>AP18/AP$22</f>
        <v>0.87890871692086447</v>
      </c>
      <c r="AS18" s="2">
        <v>1</v>
      </c>
      <c r="AT18" s="2">
        <v>712.10500000000002</v>
      </c>
      <c r="AU18" s="1">
        <v>59.301200000000001</v>
      </c>
      <c r="AV18" s="1">
        <v>4.3559000000000001</v>
      </c>
      <c r="AW18" s="1">
        <v>9.8687000000000005</v>
      </c>
      <c r="AX18" s="1">
        <v>1021.3262999999999</v>
      </c>
      <c r="AY18" s="1">
        <f>AX18/AX$22</f>
        <v>0.93277967120568783</v>
      </c>
      <c r="BA18" s="2">
        <v>1</v>
      </c>
      <c r="BB18" s="2">
        <v>712.31600000000003</v>
      </c>
      <c r="BC18" s="1">
        <v>48.713099999999997</v>
      </c>
      <c r="BD18" s="1">
        <v>3.8347000000000002</v>
      </c>
      <c r="BE18" s="1">
        <v>10.4183</v>
      </c>
      <c r="BF18" s="1">
        <v>860.62779999999998</v>
      </c>
      <c r="BG18" s="1">
        <f>BF18/BF$22</f>
        <v>0.94621898445814601</v>
      </c>
      <c r="BI18" s="2">
        <v>1</v>
      </c>
      <c r="BJ18" s="2">
        <v>712.904</v>
      </c>
      <c r="BK18" s="1">
        <v>71.024699999999996</v>
      </c>
      <c r="BL18" s="1">
        <v>4.7260999999999997</v>
      </c>
      <c r="BM18" s="1">
        <v>9.9055</v>
      </c>
      <c r="BN18" s="1">
        <v>1245.9012</v>
      </c>
      <c r="BO18" s="1">
        <f>BN18/BN$22</f>
        <v>0.86321065416671772</v>
      </c>
      <c r="BQ18" s="2">
        <v>1</v>
      </c>
      <c r="BR18" s="2">
        <v>712.279</v>
      </c>
      <c r="BS18" s="1">
        <v>49.6417</v>
      </c>
      <c r="BT18" s="1">
        <v>4.5415999999999999</v>
      </c>
      <c r="BU18" s="1">
        <v>10.0769</v>
      </c>
      <c r="BV18" s="1">
        <v>876.30470000000003</v>
      </c>
      <c r="BW18" s="1">
        <f>BV18/BV$22</f>
        <v>0.87529303630863453</v>
      </c>
      <c r="BY18" s="2">
        <v>1</v>
      </c>
      <c r="BZ18" s="2">
        <v>712.47799999999995</v>
      </c>
      <c r="CA18" s="1">
        <v>39.599600000000002</v>
      </c>
      <c r="CB18" s="1">
        <v>4.415</v>
      </c>
      <c r="CC18" s="1">
        <v>10.0953</v>
      </c>
      <c r="CD18" s="1">
        <v>696.52729999999997</v>
      </c>
      <c r="CE18" s="1">
        <f>CD18/CD$22</f>
        <v>0.88063117223661425</v>
      </c>
      <c r="CG18" s="2">
        <v>1</v>
      </c>
      <c r="CH18" s="2">
        <v>713.18700000000001</v>
      </c>
      <c r="CI18" s="1">
        <v>57.9711</v>
      </c>
      <c r="CJ18" s="1">
        <v>4.9466000000000001</v>
      </c>
      <c r="CK18" s="1">
        <v>9.7691999999999997</v>
      </c>
      <c r="CL18" s="1">
        <v>1015.2513</v>
      </c>
      <c r="CM18" s="1">
        <f>CL18/CL$22</f>
        <v>0.80299562661577706</v>
      </c>
    </row>
    <row r="19" spans="1:98" x14ac:dyDescent="0.3">
      <c r="A19" s="1" t="s">
        <v>15</v>
      </c>
      <c r="B19" s="1">
        <f>AVERAGEA(F19,N19,V19,AD19,AL19,AT19,BB19,BJ19,BR19,BZ19,CH19)</f>
        <v>725.35410000000013</v>
      </c>
      <c r="C19" s="1">
        <f>STDEVA(F19,N19,V19,AD19,AL19,AT19,BB19,BJ19,BR19,BZ19,CH19)</f>
        <v>0.7800221435603425</v>
      </c>
      <c r="K19" s="1">
        <f>J19/J$22</f>
        <v>0</v>
      </c>
      <c r="M19" s="2">
        <v>2</v>
      </c>
      <c r="N19" s="2">
        <v>726.29899999999998</v>
      </c>
      <c r="O19" s="1">
        <v>1.3485</v>
      </c>
      <c r="P19" s="1">
        <v>7.0000999999999998</v>
      </c>
      <c r="Q19" s="1">
        <v>7.0002000000000004</v>
      </c>
      <c r="R19" s="1">
        <v>20.974499999999999</v>
      </c>
      <c r="S19" s="1">
        <f>R19/R$22</f>
        <v>1.3247232793944946E-2</v>
      </c>
      <c r="U19" s="2">
        <v>2</v>
      </c>
      <c r="V19" s="2">
        <v>726.34400000000005</v>
      </c>
      <c r="W19" s="1">
        <v>0.65229999999999999</v>
      </c>
      <c r="X19" s="1">
        <v>6.9554999999999998</v>
      </c>
      <c r="Y19" s="1">
        <v>6.9573999999999998</v>
      </c>
      <c r="Z19" s="1">
        <v>10.075100000000001</v>
      </c>
      <c r="AA19" s="1">
        <f>Z19/Z$22</f>
        <v>8.8982251860108032E-3</v>
      </c>
      <c r="AC19" s="2">
        <v>2</v>
      </c>
      <c r="AD19" s="2">
        <v>726.51400000000001</v>
      </c>
      <c r="AE19" s="1">
        <v>0.48549999999999999</v>
      </c>
      <c r="AF19" s="1">
        <v>6.8567999999999998</v>
      </c>
      <c r="AG19" s="1">
        <v>6.8680000000000003</v>
      </c>
      <c r="AH19" s="1">
        <v>7.3982999999999999</v>
      </c>
      <c r="AI19" s="1">
        <f>AH19/AH$22</f>
        <v>7.7163164062072215E-3</v>
      </c>
      <c r="AK19" s="2">
        <v>2</v>
      </c>
      <c r="AL19" s="2">
        <v>724.68899999999996</v>
      </c>
      <c r="AM19" s="1">
        <v>11.1776</v>
      </c>
      <c r="AN19" s="1">
        <v>7.5888</v>
      </c>
      <c r="AO19" s="1">
        <v>5.1378000000000004</v>
      </c>
      <c r="AP19" s="1">
        <v>154.1799</v>
      </c>
      <c r="AQ19" s="1">
        <f>AP19/AP$22</f>
        <v>0.12109128307913546</v>
      </c>
      <c r="AS19" s="2">
        <v>2</v>
      </c>
      <c r="AT19" s="2">
        <v>725.28599999999994</v>
      </c>
      <c r="AU19" s="1">
        <v>5.5918999999999999</v>
      </c>
      <c r="AV19" s="1">
        <v>7.2762000000000002</v>
      </c>
      <c r="AW19" s="1">
        <v>4.8735999999999997</v>
      </c>
      <c r="AX19" s="1">
        <v>73.601399999999998</v>
      </c>
      <c r="AY19" s="1">
        <f>AX19/AX$22</f>
        <v>6.7220328794312167E-2</v>
      </c>
      <c r="BA19" s="2">
        <v>2</v>
      </c>
      <c r="BB19" s="2">
        <v>725.46799999999996</v>
      </c>
      <c r="BC19" s="1">
        <v>4.0113000000000003</v>
      </c>
      <c r="BD19" s="1">
        <v>6.7945000000000002</v>
      </c>
      <c r="BE19" s="1">
        <v>4.4701000000000004</v>
      </c>
      <c r="BF19" s="1">
        <v>48.916200000000003</v>
      </c>
      <c r="BG19" s="1">
        <f>BF19/BF$22</f>
        <v>5.3781015541853945E-2</v>
      </c>
      <c r="BI19" s="2">
        <v>2</v>
      </c>
      <c r="BJ19" s="2">
        <v>725.06399999999996</v>
      </c>
      <c r="BK19" s="1">
        <v>13.5817</v>
      </c>
      <c r="BL19" s="1">
        <v>6.6242999999999999</v>
      </c>
      <c r="BM19" s="1">
        <v>6.4878999999999998</v>
      </c>
      <c r="BN19" s="1">
        <v>197.43270000000001</v>
      </c>
      <c r="BO19" s="1">
        <f>BN19/BN$22</f>
        <v>0.13678934583328223</v>
      </c>
      <c r="BQ19" s="2">
        <v>2</v>
      </c>
      <c r="BR19" s="2">
        <v>724.37199999999996</v>
      </c>
      <c r="BS19" s="1">
        <v>9.4437999999999995</v>
      </c>
      <c r="BT19" s="1">
        <v>7.4292999999999996</v>
      </c>
      <c r="BU19" s="1">
        <v>4.7946999999999997</v>
      </c>
      <c r="BV19" s="1">
        <v>124.8511</v>
      </c>
      <c r="BW19" s="1">
        <f>BV19/BV$22</f>
        <v>0.12470696369136552</v>
      </c>
      <c r="BY19" s="2">
        <v>2</v>
      </c>
      <c r="BZ19" s="2">
        <v>724.64</v>
      </c>
      <c r="CA19" s="1">
        <v>7.3048999999999999</v>
      </c>
      <c r="CB19" s="1">
        <v>7.3547000000000002</v>
      </c>
      <c r="CC19" s="1">
        <v>4.6106999999999996</v>
      </c>
      <c r="CD19" s="1">
        <v>94.413700000000006</v>
      </c>
      <c r="CE19" s="1">
        <f>CD19/CD$22</f>
        <v>0.11936882776338564</v>
      </c>
      <c r="CG19" s="2">
        <v>2</v>
      </c>
      <c r="CH19" s="2">
        <v>724.86500000000001</v>
      </c>
      <c r="CI19" s="1">
        <v>18.1508</v>
      </c>
      <c r="CJ19" s="1">
        <v>7.9734999999999996</v>
      </c>
      <c r="CK19" s="1">
        <v>4.7576999999999998</v>
      </c>
      <c r="CL19" s="1">
        <v>249.07849999999999</v>
      </c>
      <c r="CM19" s="1">
        <f>CL19/CL$22</f>
        <v>0.197004373384223</v>
      </c>
    </row>
    <row r="20" spans="1:98" x14ac:dyDescent="0.3">
      <c r="A20" s="1" t="s">
        <v>16</v>
      </c>
      <c r="B20" s="1">
        <f>AVERAGEA(F20,N20,V20,AD20,AL20,AT20,BB20,BJ20,BR20,BZ20,CH20)</f>
        <v>741.62369999999999</v>
      </c>
      <c r="C20" s="1">
        <f>STDEVA(F20,N20,V20,AD20,AL20,AT20,BB20,BJ20,BR20,BZ20,CH20)</f>
        <v>0.50839596335487736</v>
      </c>
      <c r="K20" s="1">
        <f>J20/J$22</f>
        <v>0</v>
      </c>
      <c r="M20" s="2">
        <v>3</v>
      </c>
      <c r="N20" s="2">
        <v>741.56600000000003</v>
      </c>
      <c r="O20" s="1">
        <v>21.003599999999999</v>
      </c>
      <c r="P20" s="1">
        <v>4.6788999999999996</v>
      </c>
      <c r="Q20" s="1">
        <v>5.0698999999999996</v>
      </c>
      <c r="R20" s="1">
        <v>229.11320000000001</v>
      </c>
      <c r="S20" s="1">
        <f>R20/R$22</f>
        <v>0.14470504167277728</v>
      </c>
      <c r="U20" s="2">
        <v>3</v>
      </c>
      <c r="V20" s="2">
        <v>741.02200000000005</v>
      </c>
      <c r="W20" s="1">
        <v>15.141400000000001</v>
      </c>
      <c r="X20" s="1">
        <v>4.1090999999999998</v>
      </c>
      <c r="Y20" s="1">
        <v>3.9089</v>
      </c>
      <c r="Z20" s="1">
        <v>134.4228</v>
      </c>
      <c r="AA20" s="1">
        <f>Z20/Z$22</f>
        <v>0.11872084093796517</v>
      </c>
      <c r="AC20" s="2">
        <v>3</v>
      </c>
      <c r="AD20" s="2">
        <v>741.14800000000002</v>
      </c>
      <c r="AE20" s="1">
        <v>12.8949</v>
      </c>
      <c r="AF20" s="1">
        <v>4.6345000000000001</v>
      </c>
      <c r="AG20" s="1">
        <v>3.0703999999999998</v>
      </c>
      <c r="AH20" s="1">
        <v>107.6503</v>
      </c>
      <c r="AI20" s="1">
        <f>AH20/AH$22</f>
        <v>0.11227765514011723</v>
      </c>
      <c r="AK20" s="2">
        <v>3</v>
      </c>
      <c r="AL20" s="2">
        <v>741.63099999999997</v>
      </c>
      <c r="AM20" s="1">
        <v>46.512900000000002</v>
      </c>
      <c r="AN20" s="1">
        <v>6.3207000000000004</v>
      </c>
      <c r="AO20" s="1">
        <v>3.5392000000000001</v>
      </c>
      <c r="AP20" s="1">
        <v>493.35090000000002</v>
      </c>
      <c r="AQ20" s="1">
        <f>AP20/AP$22</f>
        <v>0.38747264390005604</v>
      </c>
      <c r="AS20" s="2">
        <v>3</v>
      </c>
      <c r="AT20" s="2">
        <v>741.255</v>
      </c>
      <c r="AU20" s="1">
        <v>28.989000000000001</v>
      </c>
      <c r="AV20" s="1">
        <v>5.7789000000000001</v>
      </c>
      <c r="AW20" s="1">
        <v>3.2252000000000001</v>
      </c>
      <c r="AX20" s="1">
        <v>280.77859999999998</v>
      </c>
      <c r="AY20" s="1">
        <f>AX20/AX$22</f>
        <v>0.2564357445701666</v>
      </c>
      <c r="BA20" s="2">
        <v>3</v>
      </c>
      <c r="BB20" s="2">
        <v>741.44100000000003</v>
      </c>
      <c r="BC20" s="1">
        <v>23.837900000000001</v>
      </c>
      <c r="BD20" s="1">
        <v>5.4417999999999997</v>
      </c>
      <c r="BE20" s="1">
        <v>3.2111000000000001</v>
      </c>
      <c r="BF20" s="1">
        <v>222.3561</v>
      </c>
      <c r="BG20" s="1">
        <f>BF20/BF$22</f>
        <v>0.24446986621867661</v>
      </c>
      <c r="BI20" s="2">
        <v>3</v>
      </c>
      <c r="BJ20" s="2">
        <v>742.23500000000001</v>
      </c>
      <c r="BK20" s="1">
        <v>59.037500000000001</v>
      </c>
      <c r="BL20" s="1">
        <v>5.7275999999999998</v>
      </c>
      <c r="BM20" s="1">
        <v>4.1353</v>
      </c>
      <c r="BN20" s="1">
        <v>633.42840000000001</v>
      </c>
      <c r="BO20" s="1">
        <f>BN20/BN$22</f>
        <v>0.43886476996071383</v>
      </c>
      <c r="BQ20" s="2">
        <v>3</v>
      </c>
      <c r="BR20" s="2">
        <v>741.53300000000002</v>
      </c>
      <c r="BS20" s="1">
        <v>40.323300000000003</v>
      </c>
      <c r="BT20" s="1">
        <v>5.6806000000000001</v>
      </c>
      <c r="BU20" s="1">
        <v>4.0350000000000001</v>
      </c>
      <c r="BV20" s="1">
        <v>425.82530000000003</v>
      </c>
      <c r="BW20" s="1">
        <f>BV20/BV$22</f>
        <v>0.42533369931033715</v>
      </c>
      <c r="BY20" s="2">
        <v>3</v>
      </c>
      <c r="BZ20" s="2">
        <v>741.697</v>
      </c>
      <c r="CA20" s="1">
        <v>32.248399999999997</v>
      </c>
      <c r="CB20" s="1">
        <v>5.1077000000000004</v>
      </c>
      <c r="CC20" s="1">
        <v>4.3743999999999996</v>
      </c>
      <c r="CD20" s="1">
        <v>336.02910000000003</v>
      </c>
      <c r="CE20" s="1">
        <f>CD20/CD$22</f>
        <v>0.42484723892174009</v>
      </c>
      <c r="CG20" s="2">
        <v>3</v>
      </c>
      <c r="CH20" s="2">
        <v>742.70899999999995</v>
      </c>
      <c r="CI20" s="1">
        <v>69.036199999999994</v>
      </c>
      <c r="CJ20" s="1">
        <v>6.0589000000000004</v>
      </c>
      <c r="CK20" s="1">
        <v>4.7205000000000004</v>
      </c>
      <c r="CL20" s="1">
        <v>812.83920000000001</v>
      </c>
      <c r="CM20" s="1">
        <f>CL20/CL$22</f>
        <v>0.6429012430142832</v>
      </c>
    </row>
    <row r="21" spans="1:98" x14ac:dyDescent="0.3">
      <c r="A21" s="1" t="s">
        <v>17</v>
      </c>
      <c r="B21" s="1">
        <f>AVERAGEA(F23,N21,V21,AD21,AL21,AT21,BB21,BJ21,BR21,BZ21,CH21,CP21)</f>
        <v>747.53599999999994</v>
      </c>
      <c r="CO21" s="2">
        <v>1</v>
      </c>
      <c r="CP21" s="2">
        <v>747.53599999999994</v>
      </c>
      <c r="CQ21" s="1">
        <v>253.3415</v>
      </c>
      <c r="CR21" s="1">
        <v>3.2784</v>
      </c>
      <c r="CS21" s="1">
        <v>4.9398</v>
      </c>
      <c r="CT21" s="1">
        <v>2401.7429000000002</v>
      </c>
    </row>
    <row r="22" spans="1:98" x14ac:dyDescent="0.3">
      <c r="A22" s="1" t="s">
        <v>18</v>
      </c>
      <c r="J22" s="1">
        <f>J18+J19</f>
        <v>1110.6682000000001</v>
      </c>
      <c r="R22" s="1">
        <f>R18+R19</f>
        <v>1583.3117999999999</v>
      </c>
      <c r="Z22" s="1">
        <f>Z18+Z19</f>
        <v>1132.2595000000001</v>
      </c>
      <c r="AH22" s="1">
        <f>AH18+AH19</f>
        <v>958.78649999999993</v>
      </c>
      <c r="AP22" s="1">
        <f>AP18+AP19</f>
        <v>1273.2535</v>
      </c>
      <c r="AX22" s="1">
        <f>AX18+AX19</f>
        <v>1094.9277</v>
      </c>
      <c r="BF22" s="1">
        <f>BF18+BF19</f>
        <v>909.54399999999998</v>
      </c>
      <c r="BN22" s="1">
        <f>BN18+BN19</f>
        <v>1443.3339000000001</v>
      </c>
      <c r="BV22" s="1">
        <f>BV18+BV19</f>
        <v>1001.1558</v>
      </c>
      <c r="CD22" s="1">
        <f>CD18+CD19</f>
        <v>790.94100000000003</v>
      </c>
      <c r="CL22" s="1">
        <f>CL18+CL19</f>
        <v>1264.3298</v>
      </c>
    </row>
    <row r="23" spans="1:98" x14ac:dyDescent="0.3">
      <c r="E23" s="2" t="s">
        <v>19</v>
      </c>
      <c r="G23" s="1">
        <f>J19/J18</f>
        <v>0</v>
      </c>
      <c r="H23" s="1" t="s">
        <v>20</v>
      </c>
      <c r="J23" s="1" t="e">
        <f>J21/J20</f>
        <v>#DIV/0!</v>
      </c>
      <c r="M23" s="2" t="s">
        <v>19</v>
      </c>
      <c r="O23" s="1">
        <f>R19/R18</f>
        <v>1.3425077926514333E-2</v>
      </c>
      <c r="P23" s="1" t="s">
        <v>20</v>
      </c>
      <c r="R23" s="1">
        <f>R21/R20</f>
        <v>0</v>
      </c>
      <c r="U23" s="2" t="s">
        <v>19</v>
      </c>
      <c r="W23" s="1">
        <f>Z19/Z18</f>
        <v>8.9781144703134346E-3</v>
      </c>
      <c r="X23" s="1" t="s">
        <v>20</v>
      </c>
      <c r="Z23" s="1">
        <f>Z21/Z20</f>
        <v>0</v>
      </c>
      <c r="AC23" s="2" t="s">
        <v>19</v>
      </c>
      <c r="AE23" s="1">
        <f>AH19/AH18</f>
        <v>7.7763209592046651E-3</v>
      </c>
      <c r="AF23" s="1" t="s">
        <v>20</v>
      </c>
      <c r="AH23" s="1">
        <f>AH21/AH20</f>
        <v>0</v>
      </c>
      <c r="AK23" s="2" t="s">
        <v>19</v>
      </c>
      <c r="AM23" s="1">
        <f>AP19/AP18</f>
        <v>0.13777458426326919</v>
      </c>
      <c r="AN23" s="1" t="s">
        <v>20</v>
      </c>
      <c r="AP23" s="1">
        <f>AP21/AP20</f>
        <v>0</v>
      </c>
      <c r="AS23" s="2" t="s">
        <v>19</v>
      </c>
      <c r="AU23" s="1">
        <f>AX19/AX18</f>
        <v>7.2064530209395378E-2</v>
      </c>
      <c r="AV23" s="1" t="s">
        <v>20</v>
      </c>
      <c r="AX23" s="1">
        <f>AX21/AX20</f>
        <v>0</v>
      </c>
      <c r="BA23" s="2" t="s">
        <v>19</v>
      </c>
      <c r="BC23" s="1">
        <f>BF19/BF18</f>
        <v>5.683781072375306E-2</v>
      </c>
      <c r="BD23" s="1" t="s">
        <v>20</v>
      </c>
      <c r="BF23" s="1">
        <f>BF21/BF20</f>
        <v>0</v>
      </c>
      <c r="BI23" s="2" t="s">
        <v>19</v>
      </c>
      <c r="BK23" s="1">
        <f>BN19/BN18</f>
        <v>0.15846577561687877</v>
      </c>
      <c r="BL23" s="1" t="s">
        <v>20</v>
      </c>
      <c r="BN23" s="1">
        <f>BN21/BN20</f>
        <v>0</v>
      </c>
      <c r="BQ23" s="2" t="s">
        <v>19</v>
      </c>
      <c r="BS23" s="1">
        <f>BV19/BV18</f>
        <v>0.14247452969269708</v>
      </c>
      <c r="BT23" s="1" t="s">
        <v>20</v>
      </c>
      <c r="BV23" s="1">
        <f>BV21/BV20</f>
        <v>0</v>
      </c>
      <c r="BY23" s="2" t="s">
        <v>19</v>
      </c>
      <c r="CA23" s="1">
        <f>CD19/CD18</f>
        <v>0.13554917373662168</v>
      </c>
      <c r="CB23" s="1" t="s">
        <v>20</v>
      </c>
      <c r="CD23" s="1">
        <f>CD21/CD20</f>
        <v>0</v>
      </c>
      <c r="CG23" s="2" t="s">
        <v>19</v>
      </c>
      <c r="CI23" s="1">
        <f>CL19/CL18</f>
        <v>0.2453367949393416</v>
      </c>
      <c r="CJ23" s="1" t="s">
        <v>20</v>
      </c>
      <c r="CL23" s="1">
        <f>CL21/CL20</f>
        <v>0</v>
      </c>
      <c r="CO23" s="2" t="s">
        <v>19</v>
      </c>
      <c r="CQ23" s="1" t="e">
        <f>CT19/CT18</f>
        <v>#DIV/0!</v>
      </c>
      <c r="CR23" s="1" t="s">
        <v>20</v>
      </c>
      <c r="CT23" s="1" t="e">
        <f>CT21/CT20</f>
        <v>#DIV/0!</v>
      </c>
    </row>
    <row r="25" spans="1:98" x14ac:dyDescent="0.3">
      <c r="AL25" s="4" t="s">
        <v>21</v>
      </c>
    </row>
    <row r="26" spans="1:98" x14ac:dyDescent="0.3">
      <c r="AE26" s="2"/>
      <c r="AF26" s="2" t="s">
        <v>22</v>
      </c>
      <c r="AK26" s="2" t="s">
        <v>23</v>
      </c>
      <c r="AL26" s="2" t="s">
        <v>24</v>
      </c>
      <c r="AM26" s="1" t="s">
        <v>25</v>
      </c>
      <c r="AN26" s="1" t="s">
        <v>26</v>
      </c>
    </row>
    <row r="27" spans="1:98" x14ac:dyDescent="0.3">
      <c r="E27" s="4"/>
      <c r="F27" s="4" t="s">
        <v>19</v>
      </c>
      <c r="G27" s="5"/>
      <c r="H27" s="5"/>
      <c r="K27" s="1" t="s">
        <v>27</v>
      </c>
      <c r="M27" s="1" t="s">
        <v>21</v>
      </c>
      <c r="P27" s="2" t="s">
        <v>19</v>
      </c>
      <c r="S27" s="1" t="str">
        <f>$H$37</f>
        <v>free TFSI/sum PC</v>
      </c>
      <c r="V27" s="2" t="str">
        <f>$I$37</f>
        <v>IP/sum PC</v>
      </c>
      <c r="AE27" s="2" t="s">
        <v>23</v>
      </c>
      <c r="AF27" s="2" t="s">
        <v>24</v>
      </c>
      <c r="AG27" s="1" t="s">
        <v>25</v>
      </c>
      <c r="AH27" s="1" t="s">
        <v>26</v>
      </c>
      <c r="AK27" s="6">
        <v>0</v>
      </c>
      <c r="AN27" s="1">
        <f>$G$23</f>
        <v>0</v>
      </c>
    </row>
    <row r="28" spans="1:98" x14ac:dyDescent="0.3">
      <c r="E28" s="2" t="s">
        <v>23</v>
      </c>
      <c r="F28" s="2" t="s">
        <v>24</v>
      </c>
      <c r="G28" s="1" t="s">
        <v>25</v>
      </c>
      <c r="H28" s="1" t="s">
        <v>26</v>
      </c>
      <c r="K28" s="1" t="s">
        <v>28</v>
      </c>
      <c r="L28" s="1" t="s">
        <v>29</v>
      </c>
      <c r="M28" s="2" t="s">
        <v>30</v>
      </c>
      <c r="N28" s="2" t="s">
        <v>31</v>
      </c>
      <c r="O28" s="1" t="s">
        <v>32</v>
      </c>
      <c r="P28" s="2" t="s">
        <v>30</v>
      </c>
      <c r="Q28" s="2" t="s">
        <v>31</v>
      </c>
      <c r="R28" s="1" t="s">
        <v>32</v>
      </c>
      <c r="S28" s="2" t="s">
        <v>30</v>
      </c>
      <c r="T28" s="2" t="s">
        <v>31</v>
      </c>
      <c r="U28" s="1" t="s">
        <v>32</v>
      </c>
      <c r="V28" s="2" t="s">
        <v>30</v>
      </c>
      <c r="W28" s="2" t="s">
        <v>31</v>
      </c>
      <c r="X28" s="1" t="s">
        <v>32</v>
      </c>
      <c r="AE28" s="6">
        <v>0</v>
      </c>
      <c r="AH28" s="1">
        <f>$G$23</f>
        <v>0</v>
      </c>
      <c r="AK28" s="6">
        <v>0.5</v>
      </c>
      <c r="AL28" s="1">
        <f>$AA$20</f>
        <v>0.11872084093796517</v>
      </c>
      <c r="AM28" s="1">
        <f>$AI$20</f>
        <v>0.11227765514011723</v>
      </c>
      <c r="AN28" s="1">
        <f>$S$20</f>
        <v>0.14470504167277728</v>
      </c>
    </row>
    <row r="29" spans="1:98" x14ac:dyDescent="0.3">
      <c r="E29" s="6">
        <v>0</v>
      </c>
      <c r="H29" s="1">
        <f>$G$23</f>
        <v>0</v>
      </c>
      <c r="K29" s="1" t="s">
        <v>33</v>
      </c>
      <c r="L29" s="1">
        <v>0</v>
      </c>
      <c r="R29" s="1">
        <f>POX!$H$73</f>
        <v>0</v>
      </c>
      <c r="U29" s="1"/>
      <c r="V29" s="1"/>
      <c r="AE29" s="6">
        <v>0.5</v>
      </c>
      <c r="AF29" s="1">
        <f>$AA$19</f>
        <v>8.8982251860108032E-3</v>
      </c>
      <c r="AG29" s="1">
        <f>$AI$19</f>
        <v>7.7163164062072215E-3</v>
      </c>
      <c r="AH29" s="1">
        <f>$S$19</f>
        <v>1.3247232793944946E-2</v>
      </c>
      <c r="AK29" s="6">
        <v>1</v>
      </c>
      <c r="AL29" s="1">
        <f>$AY$20</f>
        <v>0.2564357445701666</v>
      </c>
      <c r="AM29" s="1">
        <f>$BG$20</f>
        <v>0.24446986621867661</v>
      </c>
      <c r="AN29" s="1">
        <f>$AQ$20</f>
        <v>0.38747264390005604</v>
      </c>
    </row>
    <row r="30" spans="1:98" x14ac:dyDescent="0.3">
      <c r="E30" s="6">
        <v>0.5</v>
      </c>
      <c r="F30" s="1">
        <f>$W$23</f>
        <v>8.9781144703134346E-3</v>
      </c>
      <c r="G30" s="1">
        <f>$AE$23</f>
        <v>7.7763209592046651E-3</v>
      </c>
      <c r="H30" s="1">
        <f>$O$23</f>
        <v>1.3425077926514333E-2</v>
      </c>
      <c r="K30" s="1" t="s">
        <v>34</v>
      </c>
      <c r="L30" s="1">
        <v>0.5</v>
      </c>
      <c r="M30" s="1">
        <v>1.4023194826357099</v>
      </c>
      <c r="P30" s="1">
        <v>0.23441502317906801</v>
      </c>
      <c r="S30" s="1">
        <f>$H$38</f>
        <v>1.3523398513086873</v>
      </c>
      <c r="U30" s="1"/>
      <c r="V30" s="1">
        <f>$I$38</f>
        <v>4.9979631327019047E-2</v>
      </c>
      <c r="AE30" s="6">
        <v>1</v>
      </c>
      <c r="AF30" s="1">
        <f>$AY$19</f>
        <v>6.7220328794312167E-2</v>
      </c>
      <c r="AG30" s="1">
        <f>$BG$19</f>
        <v>5.3781015541853945E-2</v>
      </c>
      <c r="AH30" s="1">
        <f>$AQ$19</f>
        <v>0.12109128307913546</v>
      </c>
      <c r="AK30" s="6">
        <v>1.5</v>
      </c>
      <c r="AL30" s="1">
        <f>$BW$20</f>
        <v>0.42533369931033715</v>
      </c>
      <c r="AM30" s="1">
        <f>$CE$20</f>
        <v>0.42484723892174009</v>
      </c>
      <c r="AN30" s="1">
        <f>$BO$20</f>
        <v>0.43886476996071383</v>
      </c>
    </row>
    <row r="31" spans="1:98" x14ac:dyDescent="0.3">
      <c r="E31" s="6">
        <v>1</v>
      </c>
      <c r="F31" s="1">
        <f>$AU$23</f>
        <v>7.2064530209395378E-2</v>
      </c>
      <c r="G31" s="1">
        <f>$BC$23</f>
        <v>5.683781072375306E-2</v>
      </c>
      <c r="H31" s="1">
        <f>$AM$23</f>
        <v>0.13777458426326919</v>
      </c>
      <c r="K31" s="1" t="s">
        <v>35</v>
      </c>
      <c r="L31" s="1">
        <v>1</v>
      </c>
      <c r="M31" s="1">
        <v>1.3642024872664</v>
      </c>
      <c r="P31" s="1">
        <v>0.281777114349688</v>
      </c>
      <c r="S31" s="1">
        <f>$H$39</f>
        <v>1.2263853730593131</v>
      </c>
      <c r="U31" s="1"/>
      <c r="V31" s="1">
        <f>$I$39</f>
        <v>0.13781711420708423</v>
      </c>
      <c r="AE31" s="6">
        <v>1.5</v>
      </c>
      <c r="AF31" s="1">
        <f>$BW$19</f>
        <v>0.12470696369136552</v>
      </c>
      <c r="AG31" s="1">
        <f>$CE$19</f>
        <v>0.11936882776338564</v>
      </c>
      <c r="AH31" s="1">
        <f>$BO$19</f>
        <v>0.13678934583328223</v>
      </c>
      <c r="AK31" s="6">
        <v>2</v>
      </c>
      <c r="AN31" s="1">
        <f>$CM$20</f>
        <v>0.6429012430142832</v>
      </c>
    </row>
    <row r="32" spans="1:98" x14ac:dyDescent="0.3">
      <c r="E32" s="6">
        <v>1.5</v>
      </c>
      <c r="F32" s="1">
        <f>$BS$23</f>
        <v>0.14247452969269708</v>
      </c>
      <c r="G32" s="1">
        <f>$CA$23</f>
        <v>0.13554917373662168</v>
      </c>
      <c r="H32" s="1">
        <f>$BK$23</f>
        <v>0.15846577561687877</v>
      </c>
      <c r="K32" s="1" t="s">
        <v>36</v>
      </c>
      <c r="L32" s="1">
        <v>1.5</v>
      </c>
      <c r="M32" s="1">
        <v>1.78395238076602</v>
      </c>
      <c r="P32" s="1">
        <v>0.24797683062030801</v>
      </c>
      <c r="S32" s="1">
        <f>$H$40</f>
        <v>1.6120253437014482</v>
      </c>
      <c r="U32" s="1"/>
      <c r="V32" s="1">
        <f>$I$40</f>
        <v>0.17192703706457635</v>
      </c>
      <c r="AE32" s="6">
        <v>2</v>
      </c>
      <c r="AH32" s="1">
        <f>$CM$19</f>
        <v>0.197004373384223</v>
      </c>
    </row>
    <row r="33" spans="5:34" x14ac:dyDescent="0.3">
      <c r="E33" s="6">
        <v>2</v>
      </c>
      <c r="H33" s="1">
        <f>$CI$23</f>
        <v>0.2453367949393416</v>
      </c>
      <c r="K33" s="1" t="s">
        <v>37</v>
      </c>
      <c r="L33" s="1">
        <v>1</v>
      </c>
      <c r="N33" s="1">
        <v>0.68077592828080002</v>
      </c>
      <c r="Q33" s="1">
        <v>5.7107197895721003E-2</v>
      </c>
      <c r="T33" s="1">
        <f>$H$41</f>
        <v>0</v>
      </c>
      <c r="U33" s="1"/>
      <c r="V33" s="1"/>
      <c r="W33" s="1">
        <f>$I$41</f>
        <v>0</v>
      </c>
      <c r="AE33" s="2"/>
    </row>
    <row r="34" spans="5:34" x14ac:dyDescent="0.3">
      <c r="E34" s="6"/>
      <c r="K34" s="1" t="s">
        <v>38</v>
      </c>
      <c r="L34" s="1">
        <v>1</v>
      </c>
      <c r="O34" s="1">
        <v>0.68399980416166695</v>
      </c>
      <c r="R34" s="1">
        <v>5.6918492317966897E-2</v>
      </c>
      <c r="U34" s="1">
        <f>$H$42</f>
        <v>0</v>
      </c>
      <c r="V34" s="1"/>
      <c r="X34" s="1">
        <f>$I$42</f>
        <v>0</v>
      </c>
      <c r="AE34" s="2"/>
      <c r="AF34" s="2" t="s">
        <v>39</v>
      </c>
    </row>
    <row r="35" spans="5:34" x14ac:dyDescent="0.3">
      <c r="E35" s="6"/>
      <c r="U35" s="1"/>
      <c r="V35" s="1"/>
      <c r="AE35" s="2" t="s">
        <v>23</v>
      </c>
      <c r="AF35" s="2" t="s">
        <v>24</v>
      </c>
      <c r="AG35" s="1" t="s">
        <v>25</v>
      </c>
      <c r="AH35" s="1" t="s">
        <v>26</v>
      </c>
    </row>
    <row r="36" spans="5:34" x14ac:dyDescent="0.3">
      <c r="E36" s="6" t="str">
        <f>POX!F66</f>
        <v>POX + TFSI in PC</v>
      </c>
      <c r="F36" s="2">
        <f>POX!G66</f>
        <v>0</v>
      </c>
      <c r="G36" s="1">
        <f>POX!H66</f>
        <v>0</v>
      </c>
      <c r="H36" s="1">
        <f>POX!I66</f>
        <v>0</v>
      </c>
      <c r="I36" s="1">
        <f>POX!J66</f>
        <v>0</v>
      </c>
      <c r="AE36" s="6">
        <v>0</v>
      </c>
      <c r="AH36" s="1">
        <f>$K$18</f>
        <v>1</v>
      </c>
    </row>
    <row r="37" spans="5:34" x14ac:dyDescent="0.3">
      <c r="E37" s="6" t="str">
        <f>POX!F67</f>
        <v>sample</v>
      </c>
      <c r="F37" s="2" t="str">
        <f>POX!G67</f>
        <v>TFSI/sum PC</v>
      </c>
      <c r="G37" s="1" t="str">
        <f>POX!H67</f>
        <v>PC-Li/PC free</v>
      </c>
      <c r="H37" s="1" t="str">
        <f>POX!I67</f>
        <v>free TFSI/sum PC</v>
      </c>
      <c r="I37" s="1" t="str">
        <f>POX!J67</f>
        <v>IP/sum PC</v>
      </c>
      <c r="AE37" s="6">
        <v>0.5</v>
      </c>
      <c r="AF37" s="1">
        <f>$AA$18</f>
        <v>0.9911017748139892</v>
      </c>
      <c r="AG37" s="1">
        <f>$AI$18</f>
        <v>0.99228368359379282</v>
      </c>
      <c r="AH37" s="1">
        <f>$S$18</f>
        <v>0.98675276720605498</v>
      </c>
    </row>
    <row r="38" spans="5:34" x14ac:dyDescent="0.3">
      <c r="E38" s="2" t="str">
        <f>POX!F68</f>
        <v>0,5M</v>
      </c>
      <c r="F38" s="1">
        <f>POX!G68</f>
        <v>1.4023194826357062</v>
      </c>
      <c r="G38" s="1">
        <f>POX!H68</f>
        <v>0.23441502317906812</v>
      </c>
      <c r="H38" s="1">
        <f>POX!I68</f>
        <v>1.3523398513086873</v>
      </c>
      <c r="I38" s="1">
        <f>POX!J68</f>
        <v>4.9979631327019047E-2</v>
      </c>
      <c r="AE38" s="6">
        <v>1</v>
      </c>
      <c r="AF38" s="1">
        <f>$AY$18</f>
        <v>0.93277967120568783</v>
      </c>
      <c r="AG38" s="1">
        <f>$BG$18</f>
        <v>0.94621898445814601</v>
      </c>
      <c r="AH38" s="1">
        <f>$AQ$18</f>
        <v>0.87890871692086447</v>
      </c>
    </row>
    <row r="39" spans="5:34" x14ac:dyDescent="0.3">
      <c r="E39" s="2" t="str">
        <f>POX!F69</f>
        <v>1M</v>
      </c>
      <c r="F39" s="1">
        <f>POX!G69</f>
        <v>1.3642024872663974</v>
      </c>
      <c r="G39" s="1">
        <f>POX!H69</f>
        <v>0.28177711434968766</v>
      </c>
      <c r="H39" s="1">
        <f>POX!I69</f>
        <v>1.2263853730593131</v>
      </c>
      <c r="I39" s="1">
        <f>POX!J69</f>
        <v>0.13781711420708423</v>
      </c>
      <c r="AE39" s="6">
        <v>1.5</v>
      </c>
      <c r="AF39" s="1">
        <f>$BW$18</f>
        <v>0.87529303630863453</v>
      </c>
      <c r="AG39" s="1">
        <f>$CE$18</f>
        <v>0.88063117223661425</v>
      </c>
      <c r="AH39" s="1">
        <f>$BO$18</f>
        <v>0.86321065416671772</v>
      </c>
    </row>
    <row r="40" spans="5:34" x14ac:dyDescent="0.3">
      <c r="E40" s="2" t="str">
        <f>POX!F70</f>
        <v>1,5M</v>
      </c>
      <c r="F40" s="1">
        <f>POX!G70</f>
        <v>1.7839523807660247</v>
      </c>
      <c r="G40" s="1">
        <f>POX!H70</f>
        <v>0.24797683062030837</v>
      </c>
      <c r="H40" s="1">
        <f>POX!I70</f>
        <v>1.6120253437014482</v>
      </c>
      <c r="I40" s="1">
        <f>POX!J70</f>
        <v>0.17192703706457635</v>
      </c>
      <c r="AE40" s="6">
        <v>2</v>
      </c>
      <c r="AH40" s="1">
        <f>$CM$18</f>
        <v>0.80299562661577706</v>
      </c>
    </row>
    <row r="41" spans="5:34" x14ac:dyDescent="0.3">
      <c r="E41" s="2" t="str">
        <f>POX!F71</f>
        <v>1M SH9</v>
      </c>
      <c r="F41" s="1">
        <f>POX!G71</f>
        <v>0</v>
      </c>
      <c r="G41" s="1">
        <f>POX!H71</f>
        <v>0</v>
      </c>
      <c r="H41" s="1">
        <f>POX!I71</f>
        <v>0</v>
      </c>
      <c r="I41" s="1">
        <f>POX!J71</f>
        <v>0</v>
      </c>
    </row>
    <row r="42" spans="5:34" x14ac:dyDescent="0.3">
      <c r="E42" s="2" t="str">
        <f>POX!F72</f>
        <v>1M EDODET</v>
      </c>
      <c r="F42" s="1">
        <f>POX!G72</f>
        <v>0</v>
      </c>
      <c r="G42" s="1">
        <f>POX!H72</f>
        <v>0</v>
      </c>
      <c r="H42" s="1">
        <f>POX!I72</f>
        <v>0</v>
      </c>
      <c r="I42" s="1">
        <f>POX!J72</f>
        <v>0</v>
      </c>
    </row>
    <row r="43" spans="5:34" x14ac:dyDescent="0.3">
      <c r="E43" s="2" t="str">
        <f>POX!F73</f>
        <v>0 M</v>
      </c>
      <c r="F43" s="1">
        <f>POX!G73</f>
        <v>0</v>
      </c>
      <c r="G43" s="1">
        <f>POX!H73</f>
        <v>0</v>
      </c>
      <c r="H43" s="1">
        <f>POX!I73</f>
        <v>0</v>
      </c>
      <c r="I43" s="1">
        <f>POX!J73</f>
        <v>0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S88"/>
  <sheetViews>
    <sheetView zoomScale="80" zoomScaleNormal="80" workbookViewId="0">
      <pane xSplit="1" topLeftCell="B1" activePane="topRight" state="frozen"/>
      <selection pane="topRight" activeCell="CN2" sqref="CN2"/>
    </sheetView>
  </sheetViews>
  <sheetFormatPr defaultColWidth="8.88671875" defaultRowHeight="14.4" x14ac:dyDescent="0.3"/>
  <cols>
    <col min="1" max="1" width="17" style="1" customWidth="1"/>
    <col min="2" max="2" width="24" style="1" bestFit="1" customWidth="1"/>
    <col min="3" max="3" width="5.6640625" style="1" customWidth="1"/>
    <col min="4" max="4" width="7.21875" style="2" customWidth="1"/>
    <col min="5" max="5" width="7.88671875" style="2" customWidth="1"/>
    <col min="6" max="6" width="6.21875" style="1" customWidth="1"/>
    <col min="7" max="7" width="6.109375" style="1" customWidth="1"/>
    <col min="8" max="8" width="5.6640625" style="1" customWidth="1"/>
    <col min="9" max="9" width="7.44140625" style="1" customWidth="1"/>
    <col min="10" max="10" width="7.33203125" style="1" customWidth="1"/>
    <col min="11" max="11" width="8.88671875" style="1"/>
    <col min="12" max="12" width="6.33203125" style="2" customWidth="1"/>
    <col min="13" max="13" width="7.88671875" style="2" customWidth="1"/>
    <col min="14" max="14" width="6.21875" style="1" customWidth="1"/>
    <col min="15" max="15" width="6.109375" style="1" customWidth="1"/>
    <col min="16" max="16" width="5.6640625" style="1" customWidth="1"/>
    <col min="17" max="17" width="7.44140625" style="1" customWidth="1"/>
    <col min="18" max="18" width="7.33203125" style="1" customWidth="1"/>
    <col min="19" max="19" width="8.88671875" style="1"/>
    <col min="20" max="20" width="6.77734375" style="2" customWidth="1"/>
    <col min="21" max="21" width="7.88671875" style="2" customWidth="1"/>
    <col min="22" max="22" width="6.44140625" style="1" customWidth="1"/>
    <col min="23" max="23" width="6.109375" style="1" customWidth="1"/>
    <col min="24" max="24" width="5.6640625" style="1" customWidth="1"/>
    <col min="25" max="25" width="7.44140625" style="1" customWidth="1"/>
    <col min="26" max="26" width="7.33203125" style="1" customWidth="1"/>
    <col min="27" max="27" width="8.88671875" style="1"/>
    <col min="28" max="28" width="6.44140625" style="2" customWidth="1"/>
    <col min="29" max="29" width="7.88671875" style="2" customWidth="1"/>
    <col min="30" max="30" width="6.21875" style="1" customWidth="1"/>
    <col min="31" max="31" width="6.109375" style="1" customWidth="1"/>
    <col min="32" max="32" width="5.6640625" style="1" customWidth="1"/>
    <col min="33" max="33" width="7.44140625" style="1" customWidth="1"/>
    <col min="34" max="34" width="7.33203125" style="1" customWidth="1"/>
    <col min="35" max="35" width="8.88671875" style="1"/>
    <col min="36" max="36" width="6.33203125" style="2" customWidth="1"/>
    <col min="37" max="37" width="7.88671875" style="2" customWidth="1"/>
    <col min="38" max="38" width="6.21875" style="1" customWidth="1"/>
    <col min="39" max="39" width="6.109375" style="1" customWidth="1"/>
    <col min="40" max="40" width="5.6640625" style="1" customWidth="1"/>
    <col min="41" max="41" width="7.44140625" style="1" customWidth="1"/>
    <col min="42" max="42" width="7.33203125" style="1" customWidth="1"/>
    <col min="43" max="43" width="8.88671875" style="1"/>
    <col min="44" max="44" width="5.88671875" style="2" customWidth="1"/>
    <col min="45" max="45" width="7.88671875" style="2" customWidth="1"/>
    <col min="46" max="46" width="6.21875" style="1" customWidth="1"/>
    <col min="47" max="47" width="6.109375" style="1" customWidth="1"/>
    <col min="48" max="48" width="5.6640625" style="1" customWidth="1"/>
    <col min="49" max="49" width="7.44140625" style="1" customWidth="1"/>
    <col min="50" max="50" width="7.33203125" style="1" customWidth="1"/>
    <col min="51" max="51" width="8.88671875" style="1"/>
    <col min="52" max="52" width="6.33203125" style="2" customWidth="1"/>
    <col min="53" max="53" width="7.88671875" style="2" customWidth="1"/>
    <col min="54" max="54" width="6.21875" style="1" customWidth="1"/>
    <col min="55" max="55" width="6.109375" style="1" customWidth="1"/>
    <col min="56" max="56" width="5.6640625" style="1" customWidth="1"/>
    <col min="57" max="57" width="7.44140625" style="1" customWidth="1"/>
    <col min="58" max="58" width="7.33203125" style="1" customWidth="1"/>
    <col min="59" max="59" width="8.88671875" style="1"/>
    <col min="60" max="60" width="6.33203125" style="2" customWidth="1"/>
    <col min="61" max="61" width="7.88671875" style="2" customWidth="1"/>
    <col min="62" max="62" width="6.21875" style="1" customWidth="1"/>
    <col min="63" max="63" width="6.109375" style="1" customWidth="1"/>
    <col min="64" max="64" width="5.6640625" style="1" customWidth="1"/>
    <col min="65" max="65" width="7.44140625" style="1" customWidth="1"/>
    <col min="66" max="66" width="7.33203125" style="1" customWidth="1"/>
    <col min="67" max="67" width="8.88671875" style="1"/>
    <col min="68" max="68" width="6.109375" style="2" customWidth="1"/>
    <col min="69" max="69" width="7.88671875" style="2" customWidth="1"/>
    <col min="70" max="70" width="6.21875" style="1" customWidth="1"/>
    <col min="71" max="71" width="6.109375" style="1" customWidth="1"/>
    <col min="72" max="72" width="5.6640625" style="1" customWidth="1"/>
    <col min="73" max="73" width="7.44140625" style="1" customWidth="1"/>
    <col min="74" max="74" width="7.33203125" style="1" customWidth="1"/>
    <col min="75" max="75" width="8.88671875" style="1"/>
    <col min="76" max="76" width="6.33203125" style="2" customWidth="1"/>
    <col min="77" max="77" width="7.88671875" style="2" customWidth="1"/>
    <col min="78" max="78" width="6.21875" style="1" customWidth="1"/>
    <col min="79" max="79" width="6.109375" style="1" customWidth="1"/>
    <col min="80" max="80" width="5.6640625" style="1" customWidth="1"/>
    <col min="81" max="81" width="7.44140625" style="1" customWidth="1"/>
    <col min="82" max="82" width="7.33203125" style="1" customWidth="1"/>
    <col min="83" max="83" width="8.88671875" style="1"/>
    <col min="84" max="84" width="6.33203125" style="2" customWidth="1"/>
    <col min="85" max="85" width="7.88671875" style="2" customWidth="1"/>
    <col min="86" max="86" width="6.21875" style="1" customWidth="1"/>
    <col min="87" max="87" width="6.109375" style="1" customWidth="1"/>
    <col min="88" max="88" width="5.6640625" style="1" customWidth="1"/>
    <col min="89" max="89" width="7.44140625" style="1" customWidth="1"/>
    <col min="90" max="90" width="7.33203125" style="1" customWidth="1"/>
    <col min="91" max="91" width="8.88671875" style="1"/>
    <col min="92" max="92" width="6.33203125" style="2" customWidth="1"/>
    <col min="93" max="93" width="7.88671875" style="2" customWidth="1"/>
    <col min="94" max="94" width="6.44140625" style="1" customWidth="1"/>
    <col min="95" max="95" width="6.109375" style="1" customWidth="1"/>
    <col min="96" max="96" width="5.6640625" style="1" customWidth="1"/>
    <col min="97" max="97" width="7.44140625" style="1" customWidth="1"/>
    <col min="98" max="16384" width="8.88671875" style="1"/>
  </cols>
  <sheetData>
    <row r="1" spans="1:97" x14ac:dyDescent="0.3">
      <c r="A1" s="2" t="s">
        <v>0</v>
      </c>
      <c r="B1" s="2" t="s">
        <v>0</v>
      </c>
      <c r="D1" s="2" t="s">
        <v>179</v>
      </c>
      <c r="L1" s="2" t="s">
        <v>190</v>
      </c>
      <c r="T1" s="2" t="s">
        <v>191</v>
      </c>
      <c r="AB1" s="2" t="s">
        <v>192</v>
      </c>
      <c r="AJ1" s="2" t="s">
        <v>193</v>
      </c>
      <c r="AR1" s="2" t="s">
        <v>194</v>
      </c>
      <c r="AZ1" s="2" t="s">
        <v>195</v>
      </c>
      <c r="BH1" s="2" t="s">
        <v>196</v>
      </c>
      <c r="BP1" s="2" t="s">
        <v>197</v>
      </c>
      <c r="BX1" s="2" t="s">
        <v>198</v>
      </c>
      <c r="CF1" s="2" t="s">
        <v>199</v>
      </c>
      <c r="CN1" s="2" t="s">
        <v>200</v>
      </c>
    </row>
    <row r="2" spans="1:97" x14ac:dyDescent="0.3">
      <c r="A2" s="1" t="s">
        <v>2</v>
      </c>
      <c r="B2" s="1" t="s">
        <v>3</v>
      </c>
      <c r="C2" s="1" t="s">
        <v>4</v>
      </c>
      <c r="D2" s="2" t="s">
        <v>5</v>
      </c>
      <c r="E2" s="2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41</v>
      </c>
      <c r="L2" s="2" t="s">
        <v>5</v>
      </c>
      <c r="M2" s="2" t="s">
        <v>6</v>
      </c>
      <c r="N2" s="1" t="s">
        <v>7</v>
      </c>
      <c r="O2" s="1" t="s">
        <v>8</v>
      </c>
      <c r="P2" s="1" t="s">
        <v>9</v>
      </c>
      <c r="Q2" s="1" t="s">
        <v>10</v>
      </c>
      <c r="R2" s="1" t="s">
        <v>41</v>
      </c>
      <c r="T2" s="2" t="s">
        <v>5</v>
      </c>
      <c r="U2" s="2" t="s">
        <v>6</v>
      </c>
      <c r="V2" s="1" t="s">
        <v>7</v>
      </c>
      <c r="W2" s="1" t="s">
        <v>8</v>
      </c>
      <c r="X2" s="1" t="s">
        <v>9</v>
      </c>
      <c r="Y2" s="1" t="s">
        <v>10</v>
      </c>
      <c r="Z2" s="1" t="s">
        <v>41</v>
      </c>
      <c r="AB2" s="2" t="s">
        <v>5</v>
      </c>
      <c r="AC2" s="2" t="s">
        <v>6</v>
      </c>
      <c r="AD2" s="1" t="s">
        <v>7</v>
      </c>
      <c r="AE2" s="1" t="s">
        <v>8</v>
      </c>
      <c r="AF2" s="1" t="s">
        <v>9</v>
      </c>
      <c r="AG2" s="1" t="s">
        <v>10</v>
      </c>
      <c r="AH2" s="1" t="s">
        <v>41</v>
      </c>
      <c r="AJ2" s="2" t="s">
        <v>5</v>
      </c>
      <c r="AK2" s="2" t="s">
        <v>6</v>
      </c>
      <c r="AL2" s="1" t="s">
        <v>7</v>
      </c>
      <c r="AM2" s="1" t="s">
        <v>8</v>
      </c>
      <c r="AN2" s="1" t="s">
        <v>9</v>
      </c>
      <c r="AO2" s="1" t="s">
        <v>10</v>
      </c>
      <c r="AP2" s="1" t="s">
        <v>41</v>
      </c>
      <c r="AR2" s="2" t="s">
        <v>5</v>
      </c>
      <c r="AS2" s="2" t="s">
        <v>6</v>
      </c>
      <c r="AT2" s="1" t="s">
        <v>7</v>
      </c>
      <c r="AU2" s="1" t="s">
        <v>8</v>
      </c>
      <c r="AV2" s="1" t="s">
        <v>9</v>
      </c>
      <c r="AW2" s="1" t="s">
        <v>10</v>
      </c>
      <c r="AX2" s="1" t="s">
        <v>41</v>
      </c>
      <c r="AZ2" s="2" t="s">
        <v>5</v>
      </c>
      <c r="BA2" s="2" t="s">
        <v>6</v>
      </c>
      <c r="BB2" s="1" t="s">
        <v>7</v>
      </c>
      <c r="BC2" s="1" t="s">
        <v>8</v>
      </c>
      <c r="BD2" s="1" t="s">
        <v>9</v>
      </c>
      <c r="BE2" s="1" t="s">
        <v>10</v>
      </c>
      <c r="BF2" s="1" t="s">
        <v>41</v>
      </c>
      <c r="BH2" s="2" t="s">
        <v>5</v>
      </c>
      <c r="BI2" s="2" t="s">
        <v>6</v>
      </c>
      <c r="BJ2" s="1" t="s">
        <v>7</v>
      </c>
      <c r="BK2" s="1" t="s">
        <v>8</v>
      </c>
      <c r="BL2" s="1" t="s">
        <v>9</v>
      </c>
      <c r="BM2" s="1" t="s">
        <v>10</v>
      </c>
      <c r="BN2" s="1" t="s">
        <v>41</v>
      </c>
      <c r="BP2" s="2" t="s">
        <v>5</v>
      </c>
      <c r="BQ2" s="2" t="s">
        <v>6</v>
      </c>
      <c r="BR2" s="1" t="s">
        <v>7</v>
      </c>
      <c r="BS2" s="1" t="s">
        <v>8</v>
      </c>
      <c r="BT2" s="1" t="s">
        <v>9</v>
      </c>
      <c r="BU2" s="1" t="s">
        <v>10</v>
      </c>
      <c r="BV2" s="1" t="s">
        <v>41</v>
      </c>
      <c r="BX2" s="2" t="s">
        <v>5</v>
      </c>
      <c r="BY2" s="2" t="s">
        <v>6</v>
      </c>
      <c r="BZ2" s="1" t="s">
        <v>7</v>
      </c>
      <c r="CA2" s="1" t="s">
        <v>8</v>
      </c>
      <c r="CB2" s="1" t="s">
        <v>9</v>
      </c>
      <c r="CC2" s="1" t="s">
        <v>10</v>
      </c>
      <c r="CD2" s="1" t="s">
        <v>41</v>
      </c>
      <c r="CF2" s="2" t="s">
        <v>5</v>
      </c>
      <c r="CG2" s="2" t="s">
        <v>6</v>
      </c>
      <c r="CH2" s="1" t="s">
        <v>7</v>
      </c>
      <c r="CI2" s="1" t="s">
        <v>8</v>
      </c>
      <c r="CJ2" s="1" t="s">
        <v>9</v>
      </c>
      <c r="CK2" s="1" t="s">
        <v>10</v>
      </c>
      <c r="CL2" s="1" t="s">
        <v>41</v>
      </c>
    </row>
    <row r="3" spans="1:97" x14ac:dyDescent="0.3">
      <c r="B3" s="1">
        <f t="shared" ref="B3:B13" si="0">AVERAGEA(E3,M3,U3,AC3,AK3,AS3,BA3,BI3,BQ3,BY3,CG3,CO3)</f>
        <v>2669.2553636363632</v>
      </c>
      <c r="C3" s="1">
        <f t="shared" ref="C3:C13" si="1">STDEVA(E3,M3,U3,AC3,AK3,AS3,BA3,BI3,BQ3,BY3,CG3,CO3)</f>
        <v>2.4787055199327912</v>
      </c>
      <c r="D3" s="2">
        <v>1</v>
      </c>
      <c r="E3" s="2">
        <v>2666.7640000000001</v>
      </c>
      <c r="F3" s="1">
        <v>1.0766</v>
      </c>
      <c r="G3" s="1">
        <v>13.469200000000001</v>
      </c>
      <c r="H3" s="1">
        <v>15.3706</v>
      </c>
      <c r="I3" s="1">
        <v>34.905200000000001</v>
      </c>
      <c r="L3" s="2">
        <v>1</v>
      </c>
      <c r="M3" s="2">
        <v>2667.1689999999999</v>
      </c>
      <c r="N3" s="1">
        <v>1.5264</v>
      </c>
      <c r="O3" s="1">
        <v>27.9497</v>
      </c>
      <c r="P3" s="1">
        <v>29.087299999999999</v>
      </c>
      <c r="Q3" s="1">
        <v>97.023899999999998</v>
      </c>
      <c r="T3" s="2">
        <v>1</v>
      </c>
      <c r="U3" s="2">
        <v>2672.4949999999999</v>
      </c>
      <c r="V3" s="1">
        <v>0.95450000000000002</v>
      </c>
      <c r="W3" s="1">
        <v>14.2866</v>
      </c>
      <c r="X3" s="1">
        <v>15.4472</v>
      </c>
      <c r="Y3" s="1">
        <v>31.7546</v>
      </c>
      <c r="AB3" s="2">
        <v>1</v>
      </c>
      <c r="AC3" s="2">
        <v>2670.0709999999999</v>
      </c>
      <c r="AD3" s="1">
        <v>0.90490000000000004</v>
      </c>
      <c r="AE3" s="1">
        <v>11.7536</v>
      </c>
      <c r="AF3" s="1">
        <v>12.256600000000001</v>
      </c>
      <c r="AG3" s="1">
        <v>24.242899999999999</v>
      </c>
      <c r="AJ3" s="2">
        <v>1</v>
      </c>
      <c r="AK3" s="2">
        <v>2666.8029999999999</v>
      </c>
      <c r="AL3" s="1">
        <v>1.7234</v>
      </c>
      <c r="AM3" s="1">
        <v>27.978100000000001</v>
      </c>
      <c r="AN3" s="1">
        <v>29.3202</v>
      </c>
      <c r="AO3" s="1">
        <v>110.104</v>
      </c>
      <c r="AR3" s="2">
        <v>1</v>
      </c>
      <c r="AS3" s="2">
        <v>2673.2979999999998</v>
      </c>
      <c r="AT3" s="1">
        <v>0.89239999999999997</v>
      </c>
      <c r="AU3" s="1">
        <v>13.6797</v>
      </c>
      <c r="AV3" s="1">
        <v>14.829499999999999</v>
      </c>
      <c r="AW3" s="1">
        <v>28.470400000000001</v>
      </c>
      <c r="AZ3" s="2">
        <v>1</v>
      </c>
      <c r="BA3" s="2">
        <v>2670.1410000000001</v>
      </c>
      <c r="BB3" s="1">
        <v>0.68300000000000005</v>
      </c>
      <c r="BC3" s="1">
        <v>11.4839</v>
      </c>
      <c r="BD3" s="1">
        <v>11.8452</v>
      </c>
      <c r="BE3" s="1">
        <v>17.762599999999999</v>
      </c>
      <c r="BH3" s="2">
        <v>1</v>
      </c>
      <c r="BI3" s="2">
        <v>2666.8209999999999</v>
      </c>
      <c r="BJ3" s="1">
        <v>1.0141</v>
      </c>
      <c r="BK3" s="1">
        <v>27.962599999999998</v>
      </c>
      <c r="BL3" s="1">
        <v>29.3218</v>
      </c>
      <c r="BM3" s="1">
        <v>64.777299999999997</v>
      </c>
      <c r="BP3" s="2">
        <v>1</v>
      </c>
      <c r="BQ3" s="2">
        <v>2671.2620000000002</v>
      </c>
      <c r="BR3" s="1">
        <v>0.66610000000000003</v>
      </c>
      <c r="BS3" s="1">
        <v>14.741400000000001</v>
      </c>
      <c r="BT3" s="1">
        <v>15.8668</v>
      </c>
      <c r="BU3" s="1">
        <v>22.798999999999999</v>
      </c>
      <c r="BX3" s="2">
        <v>1</v>
      </c>
      <c r="BY3" s="2">
        <v>2670.145</v>
      </c>
      <c r="BZ3" s="1">
        <v>0.75429999999999997</v>
      </c>
      <c r="CA3" s="1">
        <v>11.5976</v>
      </c>
      <c r="CB3" s="1">
        <v>12.027799999999999</v>
      </c>
      <c r="CC3" s="1">
        <v>19.875800000000002</v>
      </c>
      <c r="CF3" s="2">
        <v>1</v>
      </c>
      <c r="CG3" s="2">
        <v>2666.84</v>
      </c>
      <c r="CH3" s="1">
        <v>0.70499999999999996</v>
      </c>
      <c r="CI3" s="1">
        <v>27.9666</v>
      </c>
      <c r="CJ3" s="1">
        <v>29.337</v>
      </c>
      <c r="CK3" s="1">
        <v>45.048999999999999</v>
      </c>
    </row>
    <row r="4" spans="1:97" x14ac:dyDescent="0.3">
      <c r="B4" s="1">
        <f t="shared" si="0"/>
        <v>2722.4805999999999</v>
      </c>
      <c r="C4" s="1">
        <f t="shared" si="1"/>
        <v>3.9106166137835605</v>
      </c>
      <c r="D4" s="2">
        <v>2</v>
      </c>
      <c r="E4" s="2">
        <v>2729.473</v>
      </c>
      <c r="F4" s="1">
        <v>0.51780000000000004</v>
      </c>
      <c r="G4" s="1">
        <v>9.9457000000000004</v>
      </c>
      <c r="H4" s="1">
        <v>9.9646000000000008</v>
      </c>
      <c r="I4" s="1">
        <v>11.469099999999999</v>
      </c>
      <c r="L4" s="2">
        <v>2</v>
      </c>
      <c r="M4" s="2">
        <v>2720.5329999999999</v>
      </c>
      <c r="N4" s="1">
        <v>0.75360000000000005</v>
      </c>
      <c r="O4" s="1">
        <v>27.544</v>
      </c>
      <c r="P4" s="1">
        <v>27.5686</v>
      </c>
      <c r="Q4" s="1">
        <v>46.144100000000002</v>
      </c>
      <c r="AJ4" s="2">
        <v>2</v>
      </c>
      <c r="AK4" s="2">
        <v>2720.7689999999998</v>
      </c>
      <c r="AL4" s="1">
        <v>0.73580000000000001</v>
      </c>
      <c r="AM4" s="1">
        <v>27.525700000000001</v>
      </c>
      <c r="AN4" s="1">
        <v>27.5382</v>
      </c>
      <c r="AO4" s="1">
        <v>45.0122</v>
      </c>
      <c r="BH4" s="2">
        <v>2</v>
      </c>
      <c r="BI4" s="2">
        <v>2720.8040000000001</v>
      </c>
      <c r="BJ4" s="1">
        <v>0.37330000000000002</v>
      </c>
      <c r="BK4" s="1">
        <v>27.527100000000001</v>
      </c>
      <c r="BL4" s="1">
        <v>27.5366</v>
      </c>
      <c r="BM4" s="1">
        <v>22.838200000000001</v>
      </c>
      <c r="CF4" s="2">
        <v>2</v>
      </c>
      <c r="CG4" s="2">
        <v>2720.8240000000001</v>
      </c>
      <c r="CH4" s="1">
        <v>0.29349999999999998</v>
      </c>
      <c r="CI4" s="1">
        <v>27.53</v>
      </c>
      <c r="CJ4" s="1">
        <v>27.5365</v>
      </c>
      <c r="CK4" s="1">
        <v>17.958200000000001</v>
      </c>
    </row>
    <row r="5" spans="1:97" x14ac:dyDescent="0.3">
      <c r="B5" s="1">
        <f t="shared" si="0"/>
        <v>2739.5860909090911</v>
      </c>
      <c r="C5" s="1">
        <f t="shared" si="1"/>
        <v>7.9601679561997223</v>
      </c>
      <c r="D5" s="2">
        <v>3</v>
      </c>
      <c r="E5" s="2">
        <v>2755.596</v>
      </c>
      <c r="F5" s="1">
        <v>1.9369000000000001</v>
      </c>
      <c r="G5" s="1">
        <v>29.314900000000002</v>
      </c>
      <c r="H5" s="1">
        <v>31.099900000000002</v>
      </c>
      <c r="I5" s="1">
        <v>130.54230000000001</v>
      </c>
      <c r="L5" s="2">
        <v>3</v>
      </c>
      <c r="M5" s="2">
        <v>2745.2489999999998</v>
      </c>
      <c r="N5" s="1">
        <v>0.20780000000000001</v>
      </c>
      <c r="O5" s="1">
        <v>35.864899999999999</v>
      </c>
      <c r="P5" s="1">
        <v>37.0745</v>
      </c>
      <c r="Q5" s="1">
        <v>16.8687</v>
      </c>
      <c r="T5" s="2">
        <v>2</v>
      </c>
      <c r="U5" s="2">
        <v>2732.4259999999999</v>
      </c>
      <c r="V5" s="1">
        <v>1.1426000000000001</v>
      </c>
      <c r="W5" s="1">
        <v>12.927099999999999</v>
      </c>
      <c r="X5" s="1">
        <v>13.976599999999999</v>
      </c>
      <c r="Y5" s="1">
        <v>34.397799999999997</v>
      </c>
      <c r="AB5" s="2">
        <v>2</v>
      </c>
      <c r="AC5" s="2">
        <v>2733.6709999999998</v>
      </c>
      <c r="AD5" s="1">
        <v>0.99150000000000005</v>
      </c>
      <c r="AE5" s="1">
        <v>11.904999999999999</v>
      </c>
      <c r="AF5" s="1">
        <v>12.7597</v>
      </c>
      <c r="AG5" s="1">
        <v>27.349</v>
      </c>
      <c r="AJ5" s="2">
        <v>3</v>
      </c>
      <c r="AK5" s="2">
        <v>2745.22</v>
      </c>
      <c r="AL5" s="1">
        <v>0.375</v>
      </c>
      <c r="AM5" s="1">
        <v>35.872999999999998</v>
      </c>
      <c r="AN5" s="1">
        <v>37.062199999999997</v>
      </c>
      <c r="AO5" s="1">
        <v>30.444400000000002</v>
      </c>
      <c r="AR5" s="2">
        <v>2</v>
      </c>
      <c r="AS5" s="2">
        <v>2732.5309999999999</v>
      </c>
      <c r="AT5" s="1">
        <v>0.92979999999999996</v>
      </c>
      <c r="AU5" s="1">
        <v>12.292999999999999</v>
      </c>
      <c r="AV5" s="1">
        <v>13.1784</v>
      </c>
      <c r="AW5" s="1">
        <v>26.481300000000001</v>
      </c>
      <c r="AZ5" s="2">
        <v>2</v>
      </c>
      <c r="BA5" s="2">
        <v>2734.0010000000002</v>
      </c>
      <c r="BB5" s="1">
        <v>0.82650000000000001</v>
      </c>
      <c r="BC5" s="1">
        <v>11.6706</v>
      </c>
      <c r="BD5" s="1">
        <v>12.4076</v>
      </c>
      <c r="BE5" s="1">
        <v>22.240400000000001</v>
      </c>
      <c r="BH5" s="2">
        <v>3</v>
      </c>
      <c r="BI5" s="2">
        <v>2745.2080000000001</v>
      </c>
      <c r="BJ5" s="1">
        <v>0.49020000000000002</v>
      </c>
      <c r="BK5" s="1">
        <v>35.8827</v>
      </c>
      <c r="BL5" s="1">
        <v>37.061100000000003</v>
      </c>
      <c r="BM5" s="1">
        <v>39.798299999999998</v>
      </c>
      <c r="BP5" s="2">
        <v>2</v>
      </c>
      <c r="BQ5" s="2">
        <v>2732.509</v>
      </c>
      <c r="BR5" s="1">
        <v>0.75139999999999996</v>
      </c>
      <c r="BS5" s="1">
        <v>13.1723</v>
      </c>
      <c r="BT5" s="1">
        <v>14.2944</v>
      </c>
      <c r="BU5" s="1">
        <v>23.099</v>
      </c>
      <c r="BX5" s="2">
        <v>2</v>
      </c>
      <c r="BY5" s="2">
        <v>2733.835</v>
      </c>
      <c r="BZ5" s="1">
        <v>0.9052</v>
      </c>
      <c r="CA5" s="1">
        <v>11.7705</v>
      </c>
      <c r="CB5" s="1">
        <v>12.5686</v>
      </c>
      <c r="CC5" s="1">
        <v>24.6294</v>
      </c>
      <c r="CF5" s="2">
        <v>3</v>
      </c>
      <c r="CG5" s="2">
        <v>2745.201</v>
      </c>
      <c r="CH5" s="1">
        <v>0.22109999999999999</v>
      </c>
      <c r="CI5" s="1">
        <v>35.883499999999998</v>
      </c>
      <c r="CJ5" s="1">
        <v>37.057000000000002</v>
      </c>
      <c r="CK5" s="1">
        <v>17.947199999999999</v>
      </c>
    </row>
    <row r="6" spans="1:97" x14ac:dyDescent="0.3">
      <c r="B6" s="1">
        <f t="shared" si="0"/>
        <v>2760.0570909090907</v>
      </c>
      <c r="C6" s="1">
        <f t="shared" si="1"/>
        <v>0.49444381977033491</v>
      </c>
      <c r="D6" s="2">
        <v>4</v>
      </c>
      <c r="E6" s="2">
        <v>2759.3409999999999</v>
      </c>
      <c r="F6" s="1">
        <v>2.9489999999999998</v>
      </c>
      <c r="G6" s="1">
        <v>8.2822999999999993</v>
      </c>
      <c r="H6" s="1">
        <v>7.9844999999999997</v>
      </c>
      <c r="I6" s="1">
        <v>53.216700000000003</v>
      </c>
      <c r="L6" s="2">
        <v>4</v>
      </c>
      <c r="M6" s="2">
        <v>2760.4340000000002</v>
      </c>
      <c r="N6" s="1">
        <v>5.8232999999999997</v>
      </c>
      <c r="O6" s="1">
        <v>14.375999999999999</v>
      </c>
      <c r="P6" s="1">
        <v>17.6568</v>
      </c>
      <c r="Q6" s="1">
        <v>211.12870000000001</v>
      </c>
      <c r="T6" s="2">
        <v>3</v>
      </c>
      <c r="U6" s="2">
        <v>2759.625</v>
      </c>
      <c r="V6" s="1">
        <v>4.5198</v>
      </c>
      <c r="W6" s="1">
        <v>10.354699999999999</v>
      </c>
      <c r="X6" s="1">
        <v>12.879</v>
      </c>
      <c r="Y6" s="1">
        <v>119.0163</v>
      </c>
      <c r="AB6" s="2">
        <v>3</v>
      </c>
      <c r="AC6" s="2">
        <v>2759.7240000000002</v>
      </c>
      <c r="AD6" s="1">
        <v>3.5350999999999999</v>
      </c>
      <c r="AE6" s="1">
        <v>11.4254</v>
      </c>
      <c r="AF6" s="1">
        <v>13.2278</v>
      </c>
      <c r="AG6" s="1">
        <v>98.114800000000002</v>
      </c>
      <c r="AJ6" s="2">
        <v>4</v>
      </c>
      <c r="AK6" s="2">
        <v>2760.3879999999999</v>
      </c>
      <c r="AL6" s="1">
        <v>6.1597</v>
      </c>
      <c r="AM6" s="1">
        <v>12.8222</v>
      </c>
      <c r="AN6" s="1">
        <v>16.742699999999999</v>
      </c>
      <c r="AO6" s="1">
        <v>207.36369999999999</v>
      </c>
      <c r="AR6" s="2">
        <v>3</v>
      </c>
      <c r="AS6" s="2">
        <v>2759.8220000000001</v>
      </c>
      <c r="AT6" s="1">
        <v>3.9855999999999998</v>
      </c>
      <c r="AU6" s="1">
        <v>10.611700000000001</v>
      </c>
      <c r="AV6" s="1">
        <v>12.8194</v>
      </c>
      <c r="AW6" s="1">
        <v>105.53959999999999</v>
      </c>
      <c r="AZ6" s="2">
        <v>3</v>
      </c>
      <c r="BA6" s="2">
        <v>2759.953</v>
      </c>
      <c r="BB6" s="1">
        <v>3.3740000000000001</v>
      </c>
      <c r="BC6" s="1">
        <v>11.3245</v>
      </c>
      <c r="BD6" s="1">
        <v>12.904999999999999</v>
      </c>
      <c r="BE6" s="1">
        <v>91.906599999999997</v>
      </c>
      <c r="BH6" s="2">
        <v>4</v>
      </c>
      <c r="BI6" s="2">
        <v>2760.806</v>
      </c>
      <c r="BJ6" s="1">
        <v>3.7890999999999999</v>
      </c>
      <c r="BK6" s="1">
        <v>12.606199999999999</v>
      </c>
      <c r="BL6" s="1">
        <v>16.625399999999999</v>
      </c>
      <c r="BM6" s="1">
        <v>126.2461</v>
      </c>
      <c r="BP6" s="2">
        <v>3</v>
      </c>
      <c r="BQ6" s="2">
        <v>2759.6030000000001</v>
      </c>
      <c r="BR6" s="1">
        <v>3.4358</v>
      </c>
      <c r="BS6" s="1">
        <v>10.3413</v>
      </c>
      <c r="BT6" s="1">
        <v>12.898899999999999</v>
      </c>
      <c r="BU6" s="1">
        <v>90.515000000000001</v>
      </c>
      <c r="BX6" s="2">
        <v>3</v>
      </c>
      <c r="BY6" s="2">
        <v>2760.1379999999999</v>
      </c>
      <c r="BZ6" s="1">
        <v>3.1920999999999999</v>
      </c>
      <c r="CA6" s="1">
        <v>11.358599999999999</v>
      </c>
      <c r="CB6" s="1">
        <v>13.0624</v>
      </c>
      <c r="CC6" s="1">
        <v>87.707999999999998</v>
      </c>
      <c r="CF6" s="2">
        <v>4</v>
      </c>
      <c r="CG6" s="2">
        <v>2760.7939999999999</v>
      </c>
      <c r="CH6" s="1">
        <v>2.7172000000000001</v>
      </c>
      <c r="CI6" s="1">
        <v>12.463800000000001</v>
      </c>
      <c r="CJ6" s="1">
        <v>16.528300000000002</v>
      </c>
      <c r="CK6" s="1">
        <v>89.840900000000005</v>
      </c>
    </row>
    <row r="7" spans="1:97" x14ac:dyDescent="0.3">
      <c r="B7" s="1">
        <f t="shared" si="0"/>
        <v>2788.6403636363634</v>
      </c>
      <c r="C7" s="1">
        <f t="shared" si="1"/>
        <v>4.0704315071680019</v>
      </c>
      <c r="D7" s="2">
        <v>5</v>
      </c>
      <c r="E7" s="2">
        <v>2784.72</v>
      </c>
      <c r="F7" s="1">
        <v>0.80300000000000005</v>
      </c>
      <c r="G7" s="1">
        <v>11.787800000000001</v>
      </c>
      <c r="H7" s="1">
        <v>11.611000000000001</v>
      </c>
      <c r="I7" s="1">
        <v>20.870899999999999</v>
      </c>
      <c r="L7" s="2">
        <v>5</v>
      </c>
      <c r="M7" s="2">
        <v>2794.3519999999999</v>
      </c>
      <c r="N7" s="1">
        <v>1.0898000000000001</v>
      </c>
      <c r="O7" s="1">
        <v>26.4071</v>
      </c>
      <c r="P7" s="1">
        <v>26.177299999999999</v>
      </c>
      <c r="Q7" s="1">
        <v>63.628799999999998</v>
      </c>
      <c r="T7" s="2">
        <v>4</v>
      </c>
      <c r="U7" s="2">
        <v>2785.049</v>
      </c>
      <c r="V7" s="1">
        <v>1.2863</v>
      </c>
      <c r="W7" s="1">
        <v>14.2249</v>
      </c>
      <c r="X7" s="1">
        <v>14.3064</v>
      </c>
      <c r="Y7" s="1">
        <v>40.822699999999998</v>
      </c>
      <c r="AB7" s="2">
        <v>4</v>
      </c>
      <c r="AC7" s="2">
        <v>2787.1219999999998</v>
      </c>
      <c r="AD7" s="1">
        <v>1.1569</v>
      </c>
      <c r="AE7" s="1">
        <v>13.379799999999999</v>
      </c>
      <c r="AF7" s="1">
        <v>13.539899999999999</v>
      </c>
      <c r="AG7" s="1">
        <v>34.663200000000003</v>
      </c>
      <c r="AJ7" s="2">
        <v>5</v>
      </c>
      <c r="AK7" s="2">
        <v>2793.5160000000001</v>
      </c>
      <c r="AL7" s="1">
        <v>0.93210000000000004</v>
      </c>
      <c r="AM7" s="1">
        <v>25.959</v>
      </c>
      <c r="AN7" s="1">
        <v>25.645900000000001</v>
      </c>
      <c r="AO7" s="1">
        <v>53.396900000000002</v>
      </c>
      <c r="AR7" s="2">
        <v>4</v>
      </c>
      <c r="AS7" s="2">
        <v>2784.4029999999998</v>
      </c>
      <c r="AT7" s="1">
        <v>1.0246</v>
      </c>
      <c r="AU7" s="1">
        <v>13.4802</v>
      </c>
      <c r="AV7" s="1">
        <v>13.761799999999999</v>
      </c>
      <c r="AW7" s="1">
        <v>31.0839</v>
      </c>
      <c r="AZ7" s="2">
        <v>4</v>
      </c>
      <c r="BA7" s="2">
        <v>2786.9859999999999</v>
      </c>
      <c r="BB7" s="1">
        <v>0.97829999999999995</v>
      </c>
      <c r="BC7" s="1">
        <v>13.088699999999999</v>
      </c>
      <c r="BD7" s="1">
        <v>13.2178</v>
      </c>
      <c r="BE7" s="1">
        <v>28.638300000000001</v>
      </c>
      <c r="BH7" s="2">
        <v>5</v>
      </c>
      <c r="BI7" s="2">
        <v>2793.3560000000002</v>
      </c>
      <c r="BJ7" s="1">
        <v>0.81320000000000003</v>
      </c>
      <c r="BK7" s="1">
        <v>25.8841</v>
      </c>
      <c r="BL7" s="1">
        <v>25.5548</v>
      </c>
      <c r="BM7" s="1">
        <v>46.433999999999997</v>
      </c>
      <c r="BP7" s="2">
        <v>4</v>
      </c>
      <c r="BQ7" s="2">
        <v>2785.1390000000001</v>
      </c>
      <c r="BR7" s="1">
        <v>0.875</v>
      </c>
      <c r="BS7" s="1">
        <v>14.689500000000001</v>
      </c>
      <c r="BT7" s="1">
        <v>14.3986</v>
      </c>
      <c r="BU7" s="1">
        <v>28.252700000000001</v>
      </c>
      <c r="BX7" s="2">
        <v>4</v>
      </c>
      <c r="BY7" s="2">
        <v>2787.1460000000002</v>
      </c>
      <c r="BZ7" s="1">
        <v>0.98409999999999997</v>
      </c>
      <c r="CA7" s="1">
        <v>13.248100000000001</v>
      </c>
      <c r="CB7" s="1">
        <v>13.4102</v>
      </c>
      <c r="CC7" s="1">
        <v>29.199000000000002</v>
      </c>
      <c r="CF7" s="2">
        <v>5</v>
      </c>
      <c r="CG7" s="2">
        <v>2793.2550000000001</v>
      </c>
      <c r="CH7" s="1">
        <v>0.4803</v>
      </c>
      <c r="CI7" s="1">
        <v>25.820499999999999</v>
      </c>
      <c r="CJ7" s="1">
        <v>25.476900000000001</v>
      </c>
      <c r="CK7" s="1">
        <v>27.3476</v>
      </c>
    </row>
    <row r="8" spans="1:97" x14ac:dyDescent="0.3">
      <c r="B8" s="1">
        <f t="shared" si="0"/>
        <v>2881.9648181818179</v>
      </c>
      <c r="C8" s="1">
        <f t="shared" si="1"/>
        <v>0.32917740450455563</v>
      </c>
      <c r="D8" s="2">
        <v>6</v>
      </c>
      <c r="E8" s="2">
        <v>2881.393</v>
      </c>
      <c r="F8" s="1">
        <v>15.282999999999999</v>
      </c>
      <c r="G8" s="1">
        <v>8.4939</v>
      </c>
      <c r="H8" s="1">
        <v>13.1716</v>
      </c>
      <c r="I8" s="1">
        <v>383.97449999999998</v>
      </c>
      <c r="L8" s="2">
        <v>6</v>
      </c>
      <c r="M8" s="2">
        <v>2882.2310000000002</v>
      </c>
      <c r="N8" s="1">
        <v>18.8689</v>
      </c>
      <c r="O8" s="1">
        <v>12.2278</v>
      </c>
      <c r="P8" s="1">
        <v>7.7907000000000002</v>
      </c>
      <c r="Q8" s="1">
        <v>408.81110000000001</v>
      </c>
      <c r="T8" s="2">
        <v>5</v>
      </c>
      <c r="U8" s="2">
        <v>2881.998</v>
      </c>
      <c r="V8" s="1">
        <v>13.279</v>
      </c>
      <c r="W8" s="1">
        <v>12.4213</v>
      </c>
      <c r="X8" s="1">
        <v>7.6153000000000004</v>
      </c>
      <c r="Y8" s="1">
        <v>287.44580000000002</v>
      </c>
      <c r="AB8" s="2">
        <v>5</v>
      </c>
      <c r="AC8" s="2">
        <v>2881.567</v>
      </c>
      <c r="AD8" s="1">
        <v>9.9989000000000008</v>
      </c>
      <c r="AE8" s="1">
        <v>11.0855</v>
      </c>
      <c r="AF8" s="1">
        <v>10.3249</v>
      </c>
      <c r="AG8" s="1">
        <v>236.8287</v>
      </c>
      <c r="AJ8" s="2">
        <v>6</v>
      </c>
      <c r="AK8" s="2">
        <v>2882.069</v>
      </c>
      <c r="AL8" s="1">
        <v>20.698399999999999</v>
      </c>
      <c r="AM8" s="1">
        <v>13.2059</v>
      </c>
      <c r="AN8" s="1">
        <v>6.8760000000000003</v>
      </c>
      <c r="AO8" s="1">
        <v>446.4085</v>
      </c>
      <c r="AR8" s="2">
        <v>5</v>
      </c>
      <c r="AS8" s="2">
        <v>2882.1559999999999</v>
      </c>
      <c r="AT8" s="1">
        <v>12.164</v>
      </c>
      <c r="AU8" s="1">
        <v>11.635999999999999</v>
      </c>
      <c r="AV8" s="1">
        <v>9.2333999999999996</v>
      </c>
      <c r="AW8" s="1">
        <v>277.84339999999997</v>
      </c>
      <c r="AZ8" s="2">
        <v>5</v>
      </c>
      <c r="BA8" s="2">
        <v>2881.799</v>
      </c>
      <c r="BB8" s="1">
        <v>10.0397</v>
      </c>
      <c r="BC8" s="1">
        <v>11.2806</v>
      </c>
      <c r="BD8" s="1">
        <v>9.9760000000000009</v>
      </c>
      <c r="BE8" s="1">
        <v>235.22370000000001</v>
      </c>
      <c r="BH8" s="2">
        <v>6</v>
      </c>
      <c r="BI8" s="2">
        <v>2882.3739999999998</v>
      </c>
      <c r="BJ8" s="1">
        <v>12.753299999999999</v>
      </c>
      <c r="BK8" s="1">
        <v>13.198700000000001</v>
      </c>
      <c r="BL8" s="1">
        <v>6.9786999999999999</v>
      </c>
      <c r="BM8" s="1">
        <v>276.5102</v>
      </c>
      <c r="BP8" s="2">
        <v>5</v>
      </c>
      <c r="BQ8" s="2">
        <v>2881.8240000000001</v>
      </c>
      <c r="BR8" s="1">
        <v>10.499599999999999</v>
      </c>
      <c r="BS8" s="1">
        <v>13.576700000000001</v>
      </c>
      <c r="BT8" s="1">
        <v>6.7679999999999998</v>
      </c>
      <c r="BU8" s="1">
        <v>229.0677</v>
      </c>
      <c r="BX8" s="2">
        <v>5</v>
      </c>
      <c r="BY8" s="2">
        <v>2881.7640000000001</v>
      </c>
      <c r="BZ8" s="1">
        <v>9.4090000000000007</v>
      </c>
      <c r="CA8" s="1">
        <v>11.5364</v>
      </c>
      <c r="CB8" s="1">
        <v>10.8254</v>
      </c>
      <c r="CC8" s="1">
        <v>232.87100000000001</v>
      </c>
      <c r="CF8" s="2">
        <v>6</v>
      </c>
      <c r="CG8" s="2">
        <v>2882.4380000000001</v>
      </c>
      <c r="CH8" s="1">
        <v>8.3938000000000006</v>
      </c>
      <c r="CI8" s="1">
        <v>13.1488</v>
      </c>
      <c r="CJ8" s="1">
        <v>6.7725999999999997</v>
      </c>
      <c r="CK8" s="1">
        <v>179.52529999999999</v>
      </c>
    </row>
    <row r="9" spans="1:97" x14ac:dyDescent="0.3">
      <c r="B9" s="1">
        <f t="shared" si="0"/>
        <v>2930.0572727272729</v>
      </c>
      <c r="C9" s="1">
        <f t="shared" si="1"/>
        <v>0.61918060223312177</v>
      </c>
      <c r="D9" s="2">
        <v>7</v>
      </c>
      <c r="E9" s="2">
        <v>2928.7060000000001</v>
      </c>
      <c r="F9" s="1">
        <v>30.3797</v>
      </c>
      <c r="G9" s="1">
        <v>16.556999999999999</v>
      </c>
      <c r="H9" s="1">
        <v>27.670999999999999</v>
      </c>
      <c r="I9" s="1">
        <v>1569.4480000000001</v>
      </c>
      <c r="L9" s="2">
        <v>7</v>
      </c>
      <c r="M9" s="2">
        <v>2929.596</v>
      </c>
      <c r="N9" s="1">
        <v>42.9208</v>
      </c>
      <c r="O9" s="1">
        <v>13.275600000000001</v>
      </c>
      <c r="P9" s="1">
        <v>30.064800000000002</v>
      </c>
      <c r="Q9" s="1">
        <v>2256.1001000000001</v>
      </c>
      <c r="T9" s="2">
        <v>6</v>
      </c>
      <c r="U9" s="2">
        <v>2931.1669999999999</v>
      </c>
      <c r="V9" s="1">
        <v>32.934800000000003</v>
      </c>
      <c r="W9" s="1">
        <v>19.1508</v>
      </c>
      <c r="X9" s="1">
        <v>27.3064</v>
      </c>
      <c r="Y9" s="1">
        <v>1755.8887999999999</v>
      </c>
      <c r="AB9" s="2">
        <v>6</v>
      </c>
      <c r="AC9" s="2">
        <v>2929.8319999999999</v>
      </c>
      <c r="AD9" s="1">
        <v>22.0334</v>
      </c>
      <c r="AE9" s="1">
        <v>17.395499999999998</v>
      </c>
      <c r="AF9" s="1">
        <v>27.404199999999999</v>
      </c>
      <c r="AG9" s="1">
        <v>1145.1954000000001</v>
      </c>
      <c r="AJ9" s="2">
        <v>7</v>
      </c>
      <c r="AK9" s="2">
        <v>2929.9969999999998</v>
      </c>
      <c r="AL9" s="1">
        <v>44.651200000000003</v>
      </c>
      <c r="AM9" s="1">
        <v>13.9633</v>
      </c>
      <c r="AN9" s="1">
        <v>30.152200000000001</v>
      </c>
      <c r="AO9" s="1">
        <v>2374.4960999999998</v>
      </c>
      <c r="AR9" s="2">
        <v>6</v>
      </c>
      <c r="AS9" s="2">
        <v>2930.5940000000001</v>
      </c>
      <c r="AT9" s="1">
        <v>26.99</v>
      </c>
      <c r="AU9" s="1">
        <v>19.741800000000001</v>
      </c>
      <c r="AV9" s="1">
        <v>25.785299999999999</v>
      </c>
      <c r="AW9" s="1">
        <v>1397.3634999999999</v>
      </c>
      <c r="AZ9" s="2">
        <v>6</v>
      </c>
      <c r="BA9" s="2">
        <v>2930.0920000000001</v>
      </c>
      <c r="BB9" s="1">
        <v>21.073699999999999</v>
      </c>
      <c r="BC9" s="1">
        <v>17.305099999999999</v>
      </c>
      <c r="BD9" s="1">
        <v>26.9285</v>
      </c>
      <c r="BE9" s="1">
        <v>1079.9979000000001</v>
      </c>
      <c r="BH9" s="2">
        <v>7</v>
      </c>
      <c r="BI9" s="2">
        <v>2929.9949999999999</v>
      </c>
      <c r="BJ9" s="1">
        <v>26.799900000000001</v>
      </c>
      <c r="BK9" s="1">
        <v>14.1411</v>
      </c>
      <c r="BL9" s="1">
        <v>30.434200000000001</v>
      </c>
      <c r="BM9" s="1">
        <v>1439.3880999999999</v>
      </c>
      <c r="BP9" s="2">
        <v>6</v>
      </c>
      <c r="BQ9" s="2">
        <v>2930.5059999999999</v>
      </c>
      <c r="BR9" s="1">
        <v>23.0579</v>
      </c>
      <c r="BS9" s="1">
        <v>19.180700000000002</v>
      </c>
      <c r="BT9" s="1">
        <v>27.268899999999999</v>
      </c>
      <c r="BU9" s="1">
        <v>1228.5401999999999</v>
      </c>
      <c r="BX9" s="2">
        <v>6</v>
      </c>
      <c r="BY9" s="2">
        <v>2930.1570000000002</v>
      </c>
      <c r="BZ9" s="1">
        <v>18.9192</v>
      </c>
      <c r="CA9" s="1">
        <v>17.399799999999999</v>
      </c>
      <c r="CB9" s="1">
        <v>27.407900000000001</v>
      </c>
      <c r="CC9" s="1">
        <v>983.44389999999999</v>
      </c>
      <c r="CF9" s="2">
        <v>7</v>
      </c>
      <c r="CG9" s="2">
        <v>2929.9879999999998</v>
      </c>
      <c r="CH9" s="1">
        <v>18.0471</v>
      </c>
      <c r="CI9" s="1">
        <v>13.9366</v>
      </c>
      <c r="CJ9" s="1">
        <v>30.111799999999999</v>
      </c>
      <c r="CK9" s="1">
        <v>958.33259999999996</v>
      </c>
    </row>
    <row r="10" spans="1:97" x14ac:dyDescent="0.3">
      <c r="B10" s="1">
        <f t="shared" si="0"/>
        <v>2940.4155454545448</v>
      </c>
      <c r="C10" s="1">
        <f t="shared" si="1"/>
        <v>0.3164216691810145</v>
      </c>
      <c r="D10" s="2">
        <v>8</v>
      </c>
      <c r="E10" s="2">
        <v>2940.1559999999999</v>
      </c>
      <c r="F10" s="1">
        <v>41.984900000000003</v>
      </c>
      <c r="G10" s="1">
        <v>0.94420000000000004</v>
      </c>
      <c r="H10" s="1">
        <v>17.578800000000001</v>
      </c>
      <c r="I10" s="1">
        <v>1159.9031</v>
      </c>
      <c r="L10" s="2">
        <v>8</v>
      </c>
      <c r="M10" s="2">
        <v>2940.7649999999999</v>
      </c>
      <c r="N10" s="1">
        <v>58.247799999999998</v>
      </c>
      <c r="O10" s="1">
        <v>5.7984999999999998</v>
      </c>
      <c r="P10" s="1">
        <v>14.682499999999999</v>
      </c>
      <c r="Q10" s="1">
        <v>1469.7206000000001</v>
      </c>
      <c r="T10" s="2">
        <v>7</v>
      </c>
      <c r="U10" s="2">
        <v>2940.2930000000001</v>
      </c>
      <c r="V10" s="1">
        <v>34.960099999999997</v>
      </c>
      <c r="W10" s="1">
        <v>4.3651999999999997</v>
      </c>
      <c r="X10" s="1">
        <v>14.011200000000001</v>
      </c>
      <c r="Y10" s="1">
        <v>816.37260000000003</v>
      </c>
      <c r="AB10" s="2">
        <v>7</v>
      </c>
      <c r="AC10" s="2">
        <v>2940.0479999999998</v>
      </c>
      <c r="AD10" s="1">
        <v>29.5274</v>
      </c>
      <c r="AE10" s="1">
        <v>1.4681</v>
      </c>
      <c r="AF10" s="1">
        <v>16.484999999999999</v>
      </c>
      <c r="AG10" s="1">
        <v>767.75260000000003</v>
      </c>
      <c r="AJ10" s="2">
        <v>8</v>
      </c>
      <c r="AK10" s="2">
        <v>2940.5720000000001</v>
      </c>
      <c r="AL10" s="1">
        <v>68.348200000000006</v>
      </c>
      <c r="AM10" s="1">
        <v>6.0193000000000003</v>
      </c>
      <c r="AN10" s="1">
        <v>15.2844</v>
      </c>
      <c r="AO10" s="1">
        <v>1794.4042999999999</v>
      </c>
      <c r="AR10" s="2">
        <v>7</v>
      </c>
      <c r="AS10" s="2">
        <v>2940.45</v>
      </c>
      <c r="AT10" s="1">
        <v>36.277000000000001</v>
      </c>
      <c r="AU10" s="1">
        <v>3.7446999999999999</v>
      </c>
      <c r="AV10" s="1">
        <v>15.888400000000001</v>
      </c>
      <c r="AW10" s="1">
        <v>937.56370000000004</v>
      </c>
      <c r="AZ10" s="2">
        <v>7</v>
      </c>
      <c r="BA10" s="2">
        <v>2940.223</v>
      </c>
      <c r="BB10" s="1">
        <v>31.4145</v>
      </c>
      <c r="BC10" s="1">
        <v>1.4764999999999999</v>
      </c>
      <c r="BD10" s="1">
        <v>16.8095</v>
      </c>
      <c r="BE10" s="1">
        <v>832.7269</v>
      </c>
      <c r="BH10" s="2">
        <v>8</v>
      </c>
      <c r="BI10" s="2">
        <v>2940.819</v>
      </c>
      <c r="BJ10" s="1">
        <v>43.706000000000003</v>
      </c>
      <c r="BK10" s="1">
        <v>6.3832000000000004</v>
      </c>
      <c r="BL10" s="1">
        <v>15.3247</v>
      </c>
      <c r="BM10" s="1">
        <v>1160.691</v>
      </c>
      <c r="BP10" s="2">
        <v>7</v>
      </c>
      <c r="BQ10" s="2">
        <v>2940.0459999999998</v>
      </c>
      <c r="BR10" s="1">
        <v>32.734699999999997</v>
      </c>
      <c r="BS10" s="1">
        <v>6.1798999999999999</v>
      </c>
      <c r="BT10" s="1">
        <v>14.5501</v>
      </c>
      <c r="BU10" s="1">
        <v>827.85559999999998</v>
      </c>
      <c r="BX10" s="2">
        <v>7</v>
      </c>
      <c r="BY10" s="2">
        <v>2940.259</v>
      </c>
      <c r="BZ10" s="1">
        <v>30.499600000000001</v>
      </c>
      <c r="CA10" s="1">
        <v>1.4081999999999999</v>
      </c>
      <c r="CB10" s="1">
        <v>17.1007</v>
      </c>
      <c r="CC10" s="1">
        <v>821.91110000000003</v>
      </c>
      <c r="CF10" s="2">
        <v>8</v>
      </c>
      <c r="CG10" s="2">
        <v>2940.94</v>
      </c>
      <c r="CH10" s="1">
        <v>29.900099999999998</v>
      </c>
      <c r="CI10" s="1">
        <v>6.4897999999999998</v>
      </c>
      <c r="CJ10" s="1">
        <v>15.3589</v>
      </c>
      <c r="CK10" s="1">
        <v>797.71259999999995</v>
      </c>
    </row>
    <row r="11" spans="1:97" x14ac:dyDescent="0.3">
      <c r="B11" s="1">
        <f t="shared" si="0"/>
        <v>2970.4690000000001</v>
      </c>
      <c r="C11" s="1">
        <f t="shared" si="1"/>
        <v>1.4597213041243156</v>
      </c>
      <c r="D11" s="2">
        <v>9</v>
      </c>
      <c r="E11" s="2">
        <v>2968.2289999999998</v>
      </c>
      <c r="F11" s="1">
        <v>9.7436000000000007</v>
      </c>
      <c r="G11" s="1">
        <v>17.790800000000001</v>
      </c>
      <c r="H11" s="1">
        <v>13.5305</v>
      </c>
      <c r="I11" s="1">
        <v>333.09750000000003</v>
      </c>
      <c r="L11" s="2">
        <v>9</v>
      </c>
      <c r="M11" s="2">
        <v>2970.4540000000002</v>
      </c>
      <c r="N11" s="1">
        <v>10.368399999999999</v>
      </c>
      <c r="O11" s="1">
        <v>17.163799999999998</v>
      </c>
      <c r="P11" s="1">
        <v>27.821000000000002</v>
      </c>
      <c r="Q11" s="1">
        <v>543.08360000000005</v>
      </c>
      <c r="T11" s="2">
        <v>8</v>
      </c>
      <c r="U11" s="2">
        <v>2969.3989999999999</v>
      </c>
      <c r="V11" s="1">
        <v>2.5000000000000001E-2</v>
      </c>
      <c r="W11" s="1">
        <v>15.5863</v>
      </c>
      <c r="X11" s="1">
        <v>16.892700000000001</v>
      </c>
      <c r="Y11" s="1">
        <v>0.90849999999999997</v>
      </c>
      <c r="AJ11" s="2">
        <v>9</v>
      </c>
      <c r="AK11" s="2">
        <v>2971.8739999999998</v>
      </c>
      <c r="AL11" s="1">
        <v>10.9276</v>
      </c>
      <c r="AM11" s="1">
        <v>16.621300000000002</v>
      </c>
      <c r="AN11" s="1">
        <v>27.362100000000002</v>
      </c>
      <c r="AO11" s="1">
        <v>560.64660000000003</v>
      </c>
      <c r="AR11" s="2">
        <v>8</v>
      </c>
      <c r="AS11" s="2">
        <v>2969.52</v>
      </c>
      <c r="AT11" s="1">
        <v>2.6101999999999999</v>
      </c>
      <c r="AU11" s="1">
        <v>15.635999999999999</v>
      </c>
      <c r="AV11" s="1">
        <v>16.866199999999999</v>
      </c>
      <c r="AW11" s="1">
        <v>94.875699999999995</v>
      </c>
      <c r="BH11" s="2">
        <v>9</v>
      </c>
      <c r="BI11" s="2">
        <v>2972.0630000000001</v>
      </c>
      <c r="BJ11" s="1">
        <v>6.2680999999999996</v>
      </c>
      <c r="BK11" s="1">
        <v>16.571100000000001</v>
      </c>
      <c r="BL11" s="1">
        <v>27.336200000000002</v>
      </c>
      <c r="BM11" s="1">
        <v>321.11450000000002</v>
      </c>
      <c r="BP11" s="2">
        <v>8</v>
      </c>
      <c r="BQ11" s="2">
        <v>2969.9830000000002</v>
      </c>
      <c r="BR11" s="1">
        <v>1.1500999999999999</v>
      </c>
      <c r="BS11" s="1">
        <v>14.5411</v>
      </c>
      <c r="BT11" s="1">
        <v>16.163</v>
      </c>
      <c r="BU11" s="1">
        <v>39.5991</v>
      </c>
      <c r="CF11" s="2">
        <v>9</v>
      </c>
      <c r="CG11" s="2">
        <v>2972.23</v>
      </c>
      <c r="CH11" s="1">
        <v>4.7552000000000003</v>
      </c>
      <c r="CI11" s="1">
        <v>16.505199999999999</v>
      </c>
      <c r="CJ11" s="1">
        <v>27.254799999999999</v>
      </c>
      <c r="CK11" s="1">
        <v>242.81710000000001</v>
      </c>
    </row>
    <row r="12" spans="1:97" x14ac:dyDescent="0.3">
      <c r="B12" s="1">
        <f t="shared" si="0"/>
        <v>2993.657090909091</v>
      </c>
      <c r="C12" s="1">
        <f t="shared" si="1"/>
        <v>0.64277623704450959</v>
      </c>
      <c r="D12" s="2">
        <v>10</v>
      </c>
      <c r="E12" s="2">
        <v>2992.6860000000001</v>
      </c>
      <c r="F12" s="1">
        <v>35.250599999999999</v>
      </c>
      <c r="G12" s="1">
        <v>24.301600000000001</v>
      </c>
      <c r="H12" s="1">
        <v>13.848599999999999</v>
      </c>
      <c r="I12" s="1">
        <v>1447.8684000000001</v>
      </c>
      <c r="L12" s="2">
        <v>10</v>
      </c>
      <c r="M12" s="2">
        <v>2994.1350000000002</v>
      </c>
      <c r="N12" s="1">
        <v>52.605400000000003</v>
      </c>
      <c r="O12" s="1">
        <v>20.000900000000001</v>
      </c>
      <c r="P12" s="1">
        <v>26.402799999999999</v>
      </c>
      <c r="Q12" s="1">
        <v>2780.6187</v>
      </c>
      <c r="T12" s="2">
        <v>9</v>
      </c>
      <c r="U12" s="2">
        <v>2993.0390000000002</v>
      </c>
      <c r="V12" s="1">
        <v>41.682699999999997</v>
      </c>
      <c r="W12" s="1">
        <v>16.459299999999999</v>
      </c>
      <c r="X12" s="1">
        <v>41.629100000000001</v>
      </c>
      <c r="Y12" s="1">
        <v>2974.4989999999998</v>
      </c>
      <c r="AB12" s="2">
        <v>8</v>
      </c>
      <c r="AC12" s="2">
        <v>2993.14</v>
      </c>
      <c r="AD12" s="1">
        <v>32.032699999999998</v>
      </c>
      <c r="AE12" s="1">
        <v>17.909400000000002</v>
      </c>
      <c r="AF12" s="1">
        <v>40.983600000000003</v>
      </c>
      <c r="AG12" s="1">
        <v>2287.7786000000001</v>
      </c>
      <c r="AJ12" s="2">
        <v>10</v>
      </c>
      <c r="AK12" s="2">
        <v>2994.348</v>
      </c>
      <c r="AL12" s="1">
        <v>60.158000000000001</v>
      </c>
      <c r="AM12" s="1">
        <v>20.1402</v>
      </c>
      <c r="AN12" s="1">
        <v>26.038499999999999</v>
      </c>
      <c r="AO12" s="1">
        <v>3157.9398999999999</v>
      </c>
      <c r="AR12" s="2">
        <v>9</v>
      </c>
      <c r="AS12" s="2">
        <v>2993.4490000000001</v>
      </c>
      <c r="AT12" s="1">
        <v>37.738900000000001</v>
      </c>
      <c r="AU12" s="1">
        <v>15.666499999999999</v>
      </c>
      <c r="AV12" s="1">
        <v>36.096200000000003</v>
      </c>
      <c r="AW12" s="1">
        <v>2371.2705000000001</v>
      </c>
      <c r="AZ12" s="2">
        <v>8</v>
      </c>
      <c r="BA12" s="2">
        <v>2993.4169999999999</v>
      </c>
      <c r="BB12" s="1">
        <v>32.9024</v>
      </c>
      <c r="BC12" s="1">
        <v>17.1557</v>
      </c>
      <c r="BD12" s="1">
        <v>40.757399999999997</v>
      </c>
      <c r="BE12" s="1">
        <v>2321.9607000000001</v>
      </c>
      <c r="BH12" s="2">
        <v>10</v>
      </c>
      <c r="BI12" s="2">
        <v>2994.51</v>
      </c>
      <c r="BJ12" s="1">
        <v>38.585999999999999</v>
      </c>
      <c r="BK12" s="1">
        <v>20.474900000000002</v>
      </c>
      <c r="BL12" s="1">
        <v>26.4451</v>
      </c>
      <c r="BM12" s="1">
        <v>2057.7822000000001</v>
      </c>
      <c r="BP12" s="2">
        <v>9</v>
      </c>
      <c r="BQ12" s="2">
        <v>2993.261</v>
      </c>
      <c r="BR12" s="1">
        <v>34.898400000000002</v>
      </c>
      <c r="BS12" s="1">
        <v>15.6372</v>
      </c>
      <c r="BT12" s="1">
        <v>38.263100000000001</v>
      </c>
      <c r="BU12" s="1">
        <v>2301.0374000000002</v>
      </c>
      <c r="BX12" s="2">
        <v>8</v>
      </c>
      <c r="BY12" s="2">
        <v>2993.665</v>
      </c>
      <c r="BZ12" s="1">
        <v>30.918299999999999</v>
      </c>
      <c r="CA12" s="1">
        <v>17.088699999999999</v>
      </c>
      <c r="CB12" s="1">
        <v>40.190600000000003</v>
      </c>
      <c r="CC12" s="1">
        <v>2155.2829999999999</v>
      </c>
      <c r="CF12" s="2">
        <v>10</v>
      </c>
      <c r="CG12" s="2">
        <v>2994.578</v>
      </c>
      <c r="CH12" s="1">
        <v>28.0761</v>
      </c>
      <c r="CI12" s="1">
        <v>20.4741</v>
      </c>
      <c r="CJ12" s="1">
        <v>26.253499999999999</v>
      </c>
      <c r="CK12" s="1">
        <v>1490.1176</v>
      </c>
    </row>
    <row r="13" spans="1:97" x14ac:dyDescent="0.3">
      <c r="B13" s="1">
        <f t="shared" si="0"/>
        <v>3027.1701818181814</v>
      </c>
      <c r="C13" s="1">
        <f t="shared" si="1"/>
        <v>2.3801515001436755</v>
      </c>
      <c r="D13" s="2">
        <v>11</v>
      </c>
      <c r="E13" s="2">
        <v>3021.1350000000002</v>
      </c>
      <c r="F13" s="1">
        <v>14.788600000000001</v>
      </c>
      <c r="G13" s="1">
        <v>22.3384</v>
      </c>
      <c r="H13" s="1">
        <v>31.233799999999999</v>
      </c>
      <c r="I13" s="1">
        <v>907.08330000000001</v>
      </c>
      <c r="L13" s="2">
        <v>11</v>
      </c>
      <c r="M13" s="2">
        <v>3025.4160000000002</v>
      </c>
      <c r="N13" s="1">
        <v>15.223100000000001</v>
      </c>
      <c r="O13" s="1">
        <v>15.188000000000001</v>
      </c>
      <c r="P13" s="1">
        <v>33.1877</v>
      </c>
      <c r="Q13" s="1">
        <v>888.8614</v>
      </c>
      <c r="T13" s="2">
        <v>10</v>
      </c>
      <c r="U13" s="2">
        <v>3027.9749999999999</v>
      </c>
      <c r="V13" s="1">
        <v>5.4863999999999997</v>
      </c>
      <c r="W13" s="1">
        <v>14.5715</v>
      </c>
      <c r="X13" s="1">
        <v>30.779299999999999</v>
      </c>
      <c r="Y13" s="1">
        <v>298.92849999999999</v>
      </c>
      <c r="AB13" s="2">
        <v>9</v>
      </c>
      <c r="AC13" s="2">
        <v>3028.8110000000001</v>
      </c>
      <c r="AD13" s="1">
        <v>4.3380999999999998</v>
      </c>
      <c r="AE13" s="1">
        <v>15.9221</v>
      </c>
      <c r="AF13" s="1">
        <v>21.1846</v>
      </c>
      <c r="AG13" s="1">
        <v>183.5198</v>
      </c>
      <c r="AJ13" s="2">
        <v>11</v>
      </c>
      <c r="AK13" s="2">
        <v>3026.5120000000002</v>
      </c>
      <c r="AL13" s="1">
        <v>17.522600000000001</v>
      </c>
      <c r="AM13" s="1">
        <v>15.737500000000001</v>
      </c>
      <c r="AN13" s="1">
        <v>33.8748</v>
      </c>
      <c r="AO13" s="1">
        <v>1047.2145</v>
      </c>
      <c r="AR13" s="2">
        <v>10</v>
      </c>
      <c r="AS13" s="2">
        <v>3027.1680000000001</v>
      </c>
      <c r="AT13" s="1">
        <v>7.4192999999999998</v>
      </c>
      <c r="AU13" s="1">
        <v>17.2942</v>
      </c>
      <c r="AV13" s="1">
        <v>31.478999999999999</v>
      </c>
      <c r="AW13" s="1">
        <v>426.66609999999997</v>
      </c>
      <c r="AZ13" s="2">
        <v>9</v>
      </c>
      <c r="BA13" s="2">
        <v>3029.2950000000001</v>
      </c>
      <c r="BB13" s="1">
        <v>4.8212999999999999</v>
      </c>
      <c r="BC13" s="1">
        <v>16.196300000000001</v>
      </c>
      <c r="BD13" s="1">
        <v>21.673100000000002</v>
      </c>
      <c r="BE13" s="1">
        <v>208.26259999999999</v>
      </c>
      <c r="BH13" s="2">
        <v>11</v>
      </c>
      <c r="BI13" s="2">
        <v>3026.9749999999999</v>
      </c>
      <c r="BJ13" s="1">
        <v>11.022600000000001</v>
      </c>
      <c r="BK13" s="1">
        <v>15.8987</v>
      </c>
      <c r="BL13" s="1">
        <v>34.279800000000002</v>
      </c>
      <c r="BM13" s="1">
        <v>666.38919999999996</v>
      </c>
      <c r="BP13" s="2">
        <v>10</v>
      </c>
      <c r="BQ13" s="2">
        <v>3028.605</v>
      </c>
      <c r="BR13" s="1">
        <v>6.0171000000000001</v>
      </c>
      <c r="BS13" s="1">
        <v>14.085100000000001</v>
      </c>
      <c r="BT13" s="1">
        <v>29.5992</v>
      </c>
      <c r="BU13" s="1">
        <v>315.57229999999998</v>
      </c>
      <c r="BX13" s="2">
        <v>9</v>
      </c>
      <c r="BY13" s="2">
        <v>3029.7710000000002</v>
      </c>
      <c r="BZ13" s="1">
        <v>4.5751999999999997</v>
      </c>
      <c r="CA13" s="1">
        <v>16.102699999999999</v>
      </c>
      <c r="CB13" s="1">
        <v>21.453499999999998</v>
      </c>
      <c r="CC13" s="1">
        <v>195.911</v>
      </c>
      <c r="CF13" s="2">
        <v>11</v>
      </c>
      <c r="CG13" s="2">
        <v>3027.2089999999998</v>
      </c>
      <c r="CH13" s="1">
        <v>8.0950000000000006</v>
      </c>
      <c r="CI13" s="1">
        <v>15.910399999999999</v>
      </c>
      <c r="CJ13" s="1">
        <v>34.214399999999998</v>
      </c>
      <c r="CK13" s="1">
        <v>488.714</v>
      </c>
    </row>
    <row r="14" spans="1:97" x14ac:dyDescent="0.3">
      <c r="A14" s="7" t="s">
        <v>12</v>
      </c>
      <c r="D14" s="2" t="s">
        <v>12</v>
      </c>
      <c r="I14" s="1">
        <f>SUM(I3:I13)</f>
        <v>6052.3789999999999</v>
      </c>
      <c r="L14" s="2" t="s">
        <v>12</v>
      </c>
      <c r="Q14" s="1">
        <f>SUM(Q3:Q13)</f>
        <v>8781.9897000000001</v>
      </c>
      <c r="T14" s="2" t="s">
        <v>12</v>
      </c>
      <c r="Y14" s="1">
        <f>SUM(Y3:Y13)</f>
        <v>6360.0346</v>
      </c>
      <c r="AB14" s="2" t="s">
        <v>12</v>
      </c>
      <c r="AG14" s="1">
        <f>SUM(AG3:AG13)</f>
        <v>4805.4449999999997</v>
      </c>
      <c r="AJ14" s="2" t="s">
        <v>12</v>
      </c>
      <c r="AO14" s="1">
        <f>SUM(AO3:AO13)</f>
        <v>9827.4310999999998</v>
      </c>
      <c r="AR14" s="2" t="s">
        <v>12</v>
      </c>
      <c r="AW14" s="1">
        <f>SUM(AW3:AW13)</f>
        <v>5697.1581000000006</v>
      </c>
      <c r="AZ14" s="2" t="s">
        <v>12</v>
      </c>
      <c r="BE14" s="1">
        <f>SUM(BE3:BE13)</f>
        <v>4838.7196999999996</v>
      </c>
      <c r="BH14" s="2" t="s">
        <v>12</v>
      </c>
      <c r="BM14" s="1">
        <f>SUM(BM3:BM13)</f>
        <v>6221.9691000000003</v>
      </c>
      <c r="BP14" s="2" t="s">
        <v>12</v>
      </c>
      <c r="BU14" s="1">
        <f>SUM(BU3:BU13)</f>
        <v>5106.3379999999997</v>
      </c>
      <c r="BX14" s="2" t="s">
        <v>12</v>
      </c>
      <c r="CC14" s="1">
        <f>SUM(CC3:CC13)</f>
        <v>4550.8322000000007</v>
      </c>
      <c r="CF14" s="2" t="s">
        <v>12</v>
      </c>
      <c r="CK14" s="1">
        <f>SUM(CK3:CK13)</f>
        <v>4355.3621000000003</v>
      </c>
    </row>
    <row r="15" spans="1:97" x14ac:dyDescent="0.3">
      <c r="A15" s="2" t="s">
        <v>42</v>
      </c>
      <c r="B15" s="2" t="s">
        <v>42</v>
      </c>
    </row>
    <row r="16" spans="1:97" x14ac:dyDescent="0.3">
      <c r="B16" s="1" t="s">
        <v>3</v>
      </c>
      <c r="C16" s="1" t="s">
        <v>4</v>
      </c>
      <c r="D16" s="8" t="s">
        <v>5</v>
      </c>
      <c r="E16" s="2" t="s">
        <v>6</v>
      </c>
      <c r="F16" s="1" t="s">
        <v>7</v>
      </c>
      <c r="G16" s="1" t="s">
        <v>8</v>
      </c>
      <c r="H16" s="1" t="s">
        <v>9</v>
      </c>
      <c r="I16" s="1" t="s">
        <v>10</v>
      </c>
      <c r="L16" s="2" t="s">
        <v>5</v>
      </c>
      <c r="M16" s="2" t="s">
        <v>6</v>
      </c>
      <c r="N16" s="1" t="s">
        <v>7</v>
      </c>
      <c r="O16" s="1" t="s">
        <v>8</v>
      </c>
      <c r="P16" s="1" t="s">
        <v>9</v>
      </c>
      <c r="Q16" s="1" t="s">
        <v>10</v>
      </c>
      <c r="T16" s="2" t="s">
        <v>5</v>
      </c>
      <c r="U16" s="2" t="s">
        <v>6</v>
      </c>
      <c r="V16" s="1" t="s">
        <v>7</v>
      </c>
      <c r="W16" s="1" t="s">
        <v>8</v>
      </c>
      <c r="X16" s="1" t="s">
        <v>9</v>
      </c>
      <c r="Y16" s="1" t="s">
        <v>10</v>
      </c>
      <c r="AB16" s="2" t="s">
        <v>5</v>
      </c>
      <c r="AC16" s="2" t="s">
        <v>6</v>
      </c>
      <c r="AD16" s="1" t="s">
        <v>7</v>
      </c>
      <c r="AE16" s="1" t="s">
        <v>8</v>
      </c>
      <c r="AF16" s="1" t="s">
        <v>9</v>
      </c>
      <c r="AG16" s="1" t="s">
        <v>10</v>
      </c>
      <c r="AJ16" s="2" t="s">
        <v>5</v>
      </c>
      <c r="AK16" s="2" t="s">
        <v>6</v>
      </c>
      <c r="AL16" s="1" t="s">
        <v>7</v>
      </c>
      <c r="AM16" s="1" t="s">
        <v>8</v>
      </c>
      <c r="AN16" s="1" t="s">
        <v>9</v>
      </c>
      <c r="AO16" s="1" t="s">
        <v>10</v>
      </c>
      <c r="AR16" s="2" t="s">
        <v>5</v>
      </c>
      <c r="AS16" s="2" t="s">
        <v>6</v>
      </c>
      <c r="AT16" s="1" t="s">
        <v>7</v>
      </c>
      <c r="AU16" s="1" t="s">
        <v>8</v>
      </c>
      <c r="AV16" s="1" t="s">
        <v>9</v>
      </c>
      <c r="AW16" s="1" t="s">
        <v>10</v>
      </c>
      <c r="AZ16" s="2" t="s">
        <v>5</v>
      </c>
      <c r="BA16" s="2" t="s">
        <v>6</v>
      </c>
      <c r="BB16" s="1" t="s">
        <v>7</v>
      </c>
      <c r="BC16" s="1" t="s">
        <v>8</v>
      </c>
      <c r="BD16" s="1" t="s">
        <v>9</v>
      </c>
      <c r="BE16" s="1" t="s">
        <v>10</v>
      </c>
      <c r="BH16" s="2" t="s">
        <v>5</v>
      </c>
      <c r="BI16" s="2" t="s">
        <v>6</v>
      </c>
      <c r="BJ16" s="1" t="s">
        <v>7</v>
      </c>
      <c r="BK16" s="1" t="s">
        <v>8</v>
      </c>
      <c r="BL16" s="1" t="s">
        <v>9</v>
      </c>
      <c r="BM16" s="1" t="s">
        <v>10</v>
      </c>
      <c r="BP16" s="2" t="s">
        <v>5</v>
      </c>
      <c r="BQ16" s="2" t="s">
        <v>6</v>
      </c>
      <c r="BR16" s="1" t="s">
        <v>7</v>
      </c>
      <c r="BS16" s="1" t="s">
        <v>8</v>
      </c>
      <c r="BT16" s="1" t="s">
        <v>9</v>
      </c>
      <c r="BU16" s="1" t="s">
        <v>10</v>
      </c>
      <c r="BX16" s="2" t="s">
        <v>5</v>
      </c>
      <c r="BY16" s="2" t="s">
        <v>6</v>
      </c>
      <c r="BZ16" s="1" t="s">
        <v>7</v>
      </c>
      <c r="CA16" s="1" t="s">
        <v>8</v>
      </c>
      <c r="CB16" s="1" t="s">
        <v>9</v>
      </c>
      <c r="CC16" s="1" t="s">
        <v>10</v>
      </c>
      <c r="CF16" s="2" t="s">
        <v>5</v>
      </c>
      <c r="CG16" s="2" t="s">
        <v>6</v>
      </c>
      <c r="CH16" s="1" t="s">
        <v>7</v>
      </c>
      <c r="CI16" s="1" t="s">
        <v>8</v>
      </c>
      <c r="CJ16" s="1" t="s">
        <v>9</v>
      </c>
      <c r="CK16" s="1" t="s">
        <v>10</v>
      </c>
      <c r="CN16" s="2" t="s">
        <v>5</v>
      </c>
      <c r="CO16" s="2" t="s">
        <v>6</v>
      </c>
      <c r="CP16" s="1" t="s">
        <v>7</v>
      </c>
      <c r="CQ16" s="1" t="s">
        <v>8</v>
      </c>
      <c r="CR16" s="1" t="s">
        <v>9</v>
      </c>
      <c r="CS16" s="1" t="s">
        <v>10</v>
      </c>
    </row>
    <row r="17" spans="1:97" x14ac:dyDescent="0.3">
      <c r="A17" s="1" t="s">
        <v>43</v>
      </c>
      <c r="B17" s="1">
        <f t="shared" ref="B17:B23" si="2">AVERAGEA(E17,M17,U17,AC17,AK17,AS17,BA17,BI17,BQ17,BY17,CG17,CO17)</f>
        <v>310.59136363636367</v>
      </c>
      <c r="C17" s="1">
        <f>STDEVA(E17,M17,U17,AC17,AK17,AS17,BA17,BI17,BQ17,BY17,CG17,CO17)</f>
        <v>0.92240135220274766</v>
      </c>
      <c r="J17" s="1">
        <f>I17/I$14*100</f>
        <v>0</v>
      </c>
      <c r="L17" s="2">
        <v>1</v>
      </c>
      <c r="M17" s="2">
        <v>311.923</v>
      </c>
      <c r="N17" s="1">
        <v>9.0318000000000005</v>
      </c>
      <c r="O17" s="1">
        <v>18.678100000000001</v>
      </c>
      <c r="P17" s="1">
        <v>0.4118</v>
      </c>
      <c r="Q17" s="1">
        <v>183.29089999999999</v>
      </c>
      <c r="R17" s="1">
        <f>Q17/Q$14*100</f>
        <v>2.0871226938469309</v>
      </c>
      <c r="T17" s="2">
        <v>1</v>
      </c>
      <c r="U17" s="2">
        <v>311.47500000000002</v>
      </c>
      <c r="V17" s="1">
        <v>6.6071</v>
      </c>
      <c r="W17" s="1">
        <v>16.852399999999999</v>
      </c>
      <c r="X17" s="1">
        <v>5.0244</v>
      </c>
      <c r="Y17" s="1">
        <v>153.4623</v>
      </c>
      <c r="Z17" s="1">
        <f>Y17/Y$14*100</f>
        <v>2.412916118412312</v>
      </c>
      <c r="AB17" s="2">
        <v>1</v>
      </c>
      <c r="AC17" s="2">
        <v>311.41899999999998</v>
      </c>
      <c r="AD17" s="1">
        <v>5.2995999999999999</v>
      </c>
      <c r="AE17" s="1">
        <v>14.9115</v>
      </c>
      <c r="AF17" s="1">
        <v>7.6361999999999997</v>
      </c>
      <c r="AG17" s="1">
        <v>128.16560000000001</v>
      </c>
      <c r="AH17" s="1">
        <f>AG17/AG$14*100</f>
        <v>2.6670911851035655</v>
      </c>
      <c r="AJ17" s="2">
        <v>1</v>
      </c>
      <c r="AK17" s="2">
        <v>310.69400000000002</v>
      </c>
      <c r="AL17" s="1">
        <v>17.7807</v>
      </c>
      <c r="AM17" s="1">
        <v>14.2788</v>
      </c>
      <c r="AN17" s="1">
        <v>6.7298999999999998</v>
      </c>
      <c r="AO17" s="1">
        <v>399.74400000000003</v>
      </c>
      <c r="AP17" s="1">
        <f>AO17/AO$14*100</f>
        <v>4.0676347250096718</v>
      </c>
      <c r="AR17" s="2">
        <v>1</v>
      </c>
      <c r="AS17" s="2">
        <v>310.49700000000001</v>
      </c>
      <c r="AT17" s="1">
        <v>8.7385000000000002</v>
      </c>
      <c r="AU17" s="1">
        <v>14.4</v>
      </c>
      <c r="AV17" s="1">
        <v>5.2675999999999998</v>
      </c>
      <c r="AW17" s="1">
        <v>182.95740000000001</v>
      </c>
      <c r="AX17" s="1">
        <f>AW17/AW$14*100</f>
        <v>3.2113800738652483</v>
      </c>
      <c r="AZ17" s="2">
        <v>1</v>
      </c>
      <c r="BA17" s="2">
        <v>309.81200000000001</v>
      </c>
      <c r="BB17" s="1">
        <v>7.1035000000000004</v>
      </c>
      <c r="BC17" s="1">
        <v>9.2718000000000007</v>
      </c>
      <c r="BD17" s="1">
        <v>11.0611</v>
      </c>
      <c r="BE17" s="1">
        <v>162.96019999999999</v>
      </c>
      <c r="BF17" s="1">
        <f>BE17/BE$14*100</f>
        <v>3.3678371574199679</v>
      </c>
      <c r="BH17" s="2">
        <v>1</v>
      </c>
      <c r="BI17" s="2">
        <v>310.20499999999998</v>
      </c>
      <c r="BJ17" s="1">
        <v>12.2417</v>
      </c>
      <c r="BK17" s="1">
        <v>6.0180999999999996</v>
      </c>
      <c r="BL17" s="1">
        <v>15.4871</v>
      </c>
      <c r="BM17" s="1">
        <v>324.59320000000002</v>
      </c>
      <c r="BN17" s="1">
        <f>BM17/BM$14*100</f>
        <v>5.2168886534650261</v>
      </c>
      <c r="BP17" s="2">
        <v>1</v>
      </c>
      <c r="BQ17" s="2">
        <v>309.22300000000001</v>
      </c>
      <c r="BR17" s="1">
        <v>9.8080999999999996</v>
      </c>
      <c r="BS17" s="1">
        <v>5.3864000000000001</v>
      </c>
      <c r="BT17" s="1">
        <v>14.478</v>
      </c>
      <c r="BU17" s="1">
        <v>241.65389999999999</v>
      </c>
      <c r="BV17" s="1">
        <f>BU17/BU$14*100</f>
        <v>4.7324305598258478</v>
      </c>
      <c r="BX17" s="2">
        <v>1</v>
      </c>
      <c r="BY17" s="2">
        <v>309.315</v>
      </c>
      <c r="BZ17" s="1">
        <v>8.4719999999999995</v>
      </c>
      <c r="CA17" s="1">
        <v>5.4036</v>
      </c>
      <c r="CB17" s="1">
        <v>13.887600000000001</v>
      </c>
      <c r="CC17" s="1">
        <v>201.54599999999999</v>
      </c>
      <c r="CD17" s="1">
        <f>CC17/CC$14*100</f>
        <v>4.4287723902454577</v>
      </c>
      <c r="CF17" s="2">
        <v>1</v>
      </c>
      <c r="CG17" s="2">
        <v>310.37799999999999</v>
      </c>
      <c r="CH17" s="1">
        <v>10.8247</v>
      </c>
      <c r="CI17" s="1">
        <v>9.1128999999999998</v>
      </c>
      <c r="CJ17" s="1">
        <v>11.8354</v>
      </c>
      <c r="CK17" s="1">
        <v>257.93669999999997</v>
      </c>
      <c r="CL17" s="1">
        <f>CK17/CK$14*100</f>
        <v>5.9222791142899451</v>
      </c>
      <c r="CN17" s="2">
        <v>1</v>
      </c>
      <c r="CO17" s="2">
        <v>311.56400000000002</v>
      </c>
      <c r="CP17" s="1">
        <v>49.044400000000003</v>
      </c>
      <c r="CQ17" s="1">
        <v>6.2934999999999999</v>
      </c>
      <c r="CR17" s="1">
        <v>10.5197</v>
      </c>
      <c r="CS17" s="1">
        <v>962.10630000000003</v>
      </c>
    </row>
    <row r="18" spans="1:97" x14ac:dyDescent="0.3">
      <c r="A18" s="1" t="s">
        <v>44</v>
      </c>
      <c r="B18" s="1">
        <f t="shared" si="2"/>
        <v>323.31981818181816</v>
      </c>
      <c r="C18" s="1">
        <f>STDEVA(E18,M18,U18,AC18,AK18,AS18,BA18,BI18,BQ18,BY18,CG18,CO18)</f>
        <v>4.2575123445078127</v>
      </c>
      <c r="D18" s="2">
        <v>1</v>
      </c>
      <c r="E18" s="2">
        <v>315.84399999999999</v>
      </c>
      <c r="F18" s="1">
        <v>4.3097000000000003</v>
      </c>
      <c r="G18" s="1">
        <v>23.6906</v>
      </c>
      <c r="H18" s="1">
        <v>3.2852000000000001</v>
      </c>
      <c r="I18" s="1">
        <v>123.1566</v>
      </c>
      <c r="J18" s="1">
        <f>I18/I$14*100</f>
        <v>2.0348461324051255</v>
      </c>
      <c r="L18" s="2">
        <v>2</v>
      </c>
      <c r="M18" s="2">
        <v>328.66</v>
      </c>
      <c r="N18" s="1">
        <v>3.1255000000000002</v>
      </c>
      <c r="O18" s="1">
        <v>14.8246</v>
      </c>
      <c r="P18" s="1">
        <v>8.3673000000000002</v>
      </c>
      <c r="Q18" s="1">
        <v>77.982900000000001</v>
      </c>
      <c r="R18" s="1">
        <f>Q18/Q$14*100</f>
        <v>0.88798669394932228</v>
      </c>
      <c r="T18" s="2">
        <v>2</v>
      </c>
      <c r="U18" s="2">
        <v>327.27600000000001</v>
      </c>
      <c r="V18" s="1">
        <v>1.9438</v>
      </c>
      <c r="W18" s="1">
        <v>15.161300000000001</v>
      </c>
      <c r="X18" s="1">
        <v>8.7807999999999993</v>
      </c>
      <c r="Y18" s="1">
        <v>50.122199999999999</v>
      </c>
      <c r="Z18" s="1">
        <f>Y18/Y$14*100</f>
        <v>0.78808061830355458</v>
      </c>
      <c r="AB18" s="2">
        <v>2</v>
      </c>
      <c r="AC18" s="2">
        <v>328.12299999999999</v>
      </c>
      <c r="AD18" s="1">
        <v>1.5355000000000001</v>
      </c>
      <c r="AE18" s="1">
        <v>15.201700000000001</v>
      </c>
      <c r="AF18" s="1">
        <v>9.0877999999999997</v>
      </c>
      <c r="AG18" s="1">
        <v>40.217500000000001</v>
      </c>
      <c r="AH18" s="1">
        <f>AG18/AG$14*100</f>
        <v>0.83691520764466143</v>
      </c>
      <c r="AJ18" s="2">
        <v>2</v>
      </c>
      <c r="AK18" s="2">
        <v>326.88</v>
      </c>
      <c r="AL18" s="1">
        <v>3.8513999999999999</v>
      </c>
      <c r="AM18" s="1">
        <v>14.554399999999999</v>
      </c>
      <c r="AN18" s="1">
        <v>8.6601999999999997</v>
      </c>
      <c r="AO18" s="1">
        <v>96.402199999999993</v>
      </c>
      <c r="AP18" s="1">
        <f>AO18/AO$14*100</f>
        <v>0.98095014881355913</v>
      </c>
      <c r="AR18" s="2">
        <v>2</v>
      </c>
      <c r="AS18" s="2">
        <v>326.08800000000002</v>
      </c>
      <c r="AT18" s="1">
        <v>2.4249000000000001</v>
      </c>
      <c r="AU18" s="1">
        <v>14.8231</v>
      </c>
      <c r="AV18" s="1">
        <v>8.6221999999999994</v>
      </c>
      <c r="AW18" s="1">
        <v>61.243699999999997</v>
      </c>
      <c r="AX18" s="1">
        <f>AW18/AW$14*100</f>
        <v>1.074986843001601</v>
      </c>
      <c r="AZ18" s="2">
        <v>2</v>
      </c>
      <c r="BA18" s="2">
        <v>321.90600000000001</v>
      </c>
      <c r="BB18" s="1">
        <v>2.3986000000000001</v>
      </c>
      <c r="BC18" s="1">
        <v>14.366300000000001</v>
      </c>
      <c r="BD18" s="1">
        <v>9.6340000000000003</v>
      </c>
      <c r="BE18" s="1">
        <v>62.394599999999997</v>
      </c>
      <c r="BF18" s="1">
        <f>BE18/BE$14*100</f>
        <v>1.2894857290452266</v>
      </c>
      <c r="BH18" s="2">
        <v>2</v>
      </c>
      <c r="BI18" s="2">
        <v>321.642</v>
      </c>
      <c r="BJ18" s="1">
        <v>3.0390000000000001</v>
      </c>
      <c r="BK18" s="1">
        <v>14.047800000000001</v>
      </c>
      <c r="BL18" s="1">
        <v>10.0746</v>
      </c>
      <c r="BM18" s="1">
        <v>79.725200000000001</v>
      </c>
      <c r="BN18" s="1">
        <f>BM18/BM$14*100</f>
        <v>1.2813499829177872</v>
      </c>
      <c r="BP18" s="2">
        <v>2</v>
      </c>
      <c r="BQ18" s="2">
        <v>319.53199999999998</v>
      </c>
      <c r="BR18" s="1">
        <v>2.6783999999999999</v>
      </c>
      <c r="BS18" s="1">
        <v>13.5397</v>
      </c>
      <c r="BT18" s="1">
        <v>10.2364</v>
      </c>
      <c r="BU18" s="1">
        <v>69.459199999999996</v>
      </c>
      <c r="BV18" s="1">
        <f>BU18/BU$14*100</f>
        <v>1.3602546482430267</v>
      </c>
      <c r="BX18" s="2">
        <v>2</v>
      </c>
      <c r="BY18" s="2">
        <v>319.96800000000002</v>
      </c>
      <c r="BZ18" s="1">
        <v>2.5979000000000001</v>
      </c>
      <c r="CA18" s="1">
        <v>14.062200000000001</v>
      </c>
      <c r="CB18" s="1">
        <v>10.5852</v>
      </c>
      <c r="CC18" s="1">
        <v>69.819999999999993</v>
      </c>
      <c r="CD18" s="1">
        <f>CC18/CC$14*100</f>
        <v>1.5342248830884158</v>
      </c>
      <c r="CF18" s="2">
        <v>2</v>
      </c>
      <c r="CG18" s="2">
        <v>320.59899999999999</v>
      </c>
      <c r="CH18" s="1">
        <v>2.6272000000000002</v>
      </c>
      <c r="CI18" s="1">
        <v>16.463200000000001</v>
      </c>
      <c r="CJ18" s="1">
        <v>11.228400000000001</v>
      </c>
      <c r="CK18" s="1">
        <v>78.906999999999996</v>
      </c>
      <c r="CL18" s="1">
        <f>CK18/CK$14*100</f>
        <v>1.811720775179634</v>
      </c>
    </row>
    <row r="19" spans="1:97" x14ac:dyDescent="0.3">
      <c r="A19" s="1" t="s">
        <v>45</v>
      </c>
      <c r="B19" s="1">
        <f t="shared" si="2"/>
        <v>347.76090909090914</v>
      </c>
      <c r="C19" s="1">
        <f>STDEVA(E19,M19,U19,AC19,AK19,AS19,BA19,BI19,BQ19,BY19,CG19,CO19)</f>
        <v>1.3916593300478011</v>
      </c>
      <c r="D19" s="2">
        <v>2</v>
      </c>
      <c r="E19" s="2">
        <v>343.654</v>
      </c>
      <c r="F19" s="1">
        <v>2.1301000000000001</v>
      </c>
      <c r="G19" s="1">
        <v>21.6601</v>
      </c>
      <c r="H19" s="1">
        <v>14.708600000000001</v>
      </c>
      <c r="I19" s="1">
        <v>83.940100000000001</v>
      </c>
      <c r="J19" s="1">
        <f>I19/I$14*100</f>
        <v>1.3868943104851827</v>
      </c>
      <c r="L19" s="2">
        <v>3</v>
      </c>
      <c r="M19" s="2">
        <v>348.375</v>
      </c>
      <c r="N19" s="1">
        <v>2.0998999999999999</v>
      </c>
      <c r="O19" s="1">
        <v>4.1936</v>
      </c>
      <c r="P19" s="1">
        <v>2.8026</v>
      </c>
      <c r="Q19" s="1">
        <v>15.936299999999999</v>
      </c>
      <c r="R19" s="1">
        <f>Q19/Q$14*100</f>
        <v>0.18146571044145041</v>
      </c>
      <c r="T19" s="2">
        <v>3</v>
      </c>
      <c r="U19" s="2">
        <v>347.97199999999998</v>
      </c>
      <c r="V19" s="1">
        <v>1.8942000000000001</v>
      </c>
      <c r="W19" s="1">
        <v>4.7460000000000004</v>
      </c>
      <c r="X19" s="1">
        <v>1E-4</v>
      </c>
      <c r="Y19" s="1">
        <v>9.5762</v>
      </c>
      <c r="Z19" s="1">
        <f>Y19/Y$14*100</f>
        <v>0.15056836326016212</v>
      </c>
      <c r="AB19" s="2">
        <v>3</v>
      </c>
      <c r="AC19" s="2">
        <v>347.76499999999999</v>
      </c>
      <c r="AD19" s="1">
        <v>1.2662</v>
      </c>
      <c r="AE19" s="1">
        <v>5.0712000000000002</v>
      </c>
      <c r="AF19" s="1">
        <v>5.0000000000000001E-4</v>
      </c>
      <c r="AG19" s="1">
        <v>6.8407</v>
      </c>
      <c r="AH19" s="1">
        <f>AG19/AG$14*100</f>
        <v>0.14235310153378095</v>
      </c>
      <c r="AJ19" s="2">
        <v>3</v>
      </c>
      <c r="AK19" s="2">
        <v>348.30900000000003</v>
      </c>
      <c r="AL19" s="1">
        <v>5.4463999999999997</v>
      </c>
      <c r="AM19" s="1">
        <v>5.6791</v>
      </c>
      <c r="AN19" s="1">
        <v>1.1792</v>
      </c>
      <c r="AO19" s="1">
        <v>39.596899999999998</v>
      </c>
      <c r="AP19" s="1">
        <f>AO19/AO$14*100</f>
        <v>0.40292218380447353</v>
      </c>
      <c r="AR19" s="2">
        <v>3</v>
      </c>
      <c r="AS19" s="2">
        <v>348.17599999999999</v>
      </c>
      <c r="AT19" s="1">
        <v>2.7684000000000002</v>
      </c>
      <c r="AU19" s="1">
        <v>5.5929000000000002</v>
      </c>
      <c r="AV19" s="1">
        <v>1.1660999999999999</v>
      </c>
      <c r="AW19" s="1">
        <v>19.835599999999999</v>
      </c>
      <c r="AX19" s="1">
        <f>AW19/AW$14*100</f>
        <v>0.3481665709786077</v>
      </c>
      <c r="AZ19" s="2">
        <v>3</v>
      </c>
      <c r="BA19" s="2">
        <v>348.02199999999999</v>
      </c>
      <c r="BB19" s="1">
        <v>2.3157000000000001</v>
      </c>
      <c r="BC19" s="1">
        <v>5.2712000000000003</v>
      </c>
      <c r="BD19" s="1">
        <v>0.36919999999999997</v>
      </c>
      <c r="BE19" s="1">
        <v>13.8591</v>
      </c>
      <c r="BF19" s="1">
        <f>BE19/BE$14*100</f>
        <v>0.28642080672703568</v>
      </c>
      <c r="BH19" s="2">
        <v>3</v>
      </c>
      <c r="BI19" s="2">
        <v>348.52699999999999</v>
      </c>
      <c r="BJ19" s="1">
        <v>3.5038999999999998</v>
      </c>
      <c r="BK19" s="1">
        <v>5.8464</v>
      </c>
      <c r="BL19" s="1">
        <v>0.3392</v>
      </c>
      <c r="BM19" s="1">
        <v>23.006799999999998</v>
      </c>
      <c r="BN19" s="1">
        <f>BM19/BM$14*100</f>
        <v>0.36976718511829315</v>
      </c>
      <c r="BP19" s="2">
        <v>3</v>
      </c>
      <c r="BQ19" s="2">
        <v>347.77300000000002</v>
      </c>
      <c r="BR19" s="1">
        <v>3.2442000000000002</v>
      </c>
      <c r="BS19" s="1">
        <v>5.4189999999999996</v>
      </c>
      <c r="BT19" s="1">
        <v>0.38159999999999999</v>
      </c>
      <c r="BU19" s="1">
        <v>19.967700000000001</v>
      </c>
      <c r="BV19" s="1">
        <f>BU19/BU$14*100</f>
        <v>0.3910375693892571</v>
      </c>
      <c r="BX19" s="2">
        <v>3</v>
      </c>
      <c r="BY19" s="2">
        <v>348.13600000000002</v>
      </c>
      <c r="BZ19" s="1">
        <v>2.7911999999999999</v>
      </c>
      <c r="CA19" s="1">
        <v>5.5164999999999997</v>
      </c>
      <c r="CB19" s="1">
        <v>0.433</v>
      </c>
      <c r="CC19" s="1">
        <v>17.616199999999999</v>
      </c>
      <c r="CD19" s="1">
        <f>CC19/CC$14*100</f>
        <v>0.38709843004099331</v>
      </c>
      <c r="CF19" s="2">
        <v>3</v>
      </c>
      <c r="CG19" s="2">
        <v>348.661</v>
      </c>
      <c r="CH19" s="1">
        <v>3.2494999999999998</v>
      </c>
      <c r="CI19" s="1">
        <v>6.2770999999999999</v>
      </c>
      <c r="CJ19" s="1">
        <v>0.35349999999999998</v>
      </c>
      <c r="CK19" s="1">
        <v>22.872299999999999</v>
      </c>
      <c r="CL19" s="1">
        <f>CK19/CK$14*100</f>
        <v>0.52515266181886455</v>
      </c>
    </row>
    <row r="20" spans="1:97" x14ac:dyDescent="0.3">
      <c r="A20" s="1" t="s">
        <v>44</v>
      </c>
      <c r="B20" s="1">
        <f t="shared" si="2"/>
        <v>349.29809999999998</v>
      </c>
      <c r="C20" s="1">
        <f>STDEVA(E20,M20,U20,AC20,AK20,AS20,BA20,BI20,BQ20,BY20,CG20,CO20)</f>
        <v>1.0558134778454049</v>
      </c>
      <c r="J20" s="1">
        <f>I20/I$14*100</f>
        <v>0</v>
      </c>
      <c r="L20" s="2">
        <v>4</v>
      </c>
      <c r="M20" s="2">
        <v>349.57900000000001</v>
      </c>
      <c r="N20" s="1">
        <v>3.5470999999999999</v>
      </c>
      <c r="O20" s="1">
        <v>7.9429999999999996</v>
      </c>
      <c r="P20" s="1">
        <v>23.6311</v>
      </c>
      <c r="Q20" s="1">
        <v>140.45189999999999</v>
      </c>
      <c r="R20" s="1">
        <f>Q20/Q$14*100</f>
        <v>1.5993175214040618</v>
      </c>
      <c r="T20" s="2">
        <v>4</v>
      </c>
      <c r="U20" s="2">
        <v>348.07400000000001</v>
      </c>
      <c r="V20" s="1">
        <v>2.4460999999999999</v>
      </c>
      <c r="W20" s="1">
        <v>9.8203999999999994</v>
      </c>
      <c r="X20" s="1">
        <v>26.232500000000002</v>
      </c>
      <c r="Y20" s="1">
        <v>109.0478</v>
      </c>
      <c r="Z20" s="1">
        <f>Y20/Y$14*100</f>
        <v>1.7145787225748739</v>
      </c>
      <c r="AB20" s="2">
        <v>4</v>
      </c>
      <c r="AC20" s="2">
        <v>347.892</v>
      </c>
      <c r="AD20" s="1">
        <v>2.1655000000000002</v>
      </c>
      <c r="AE20" s="1">
        <v>10.043100000000001</v>
      </c>
      <c r="AF20" s="1">
        <v>26.310700000000001</v>
      </c>
      <c r="AG20" s="1">
        <v>97.097200000000001</v>
      </c>
      <c r="AH20" s="1">
        <f>AG20/AG$14*100</f>
        <v>2.0205662534895312</v>
      </c>
      <c r="AJ20" s="2">
        <v>4</v>
      </c>
      <c r="AK20" s="2">
        <v>350.221</v>
      </c>
      <c r="AL20" s="1">
        <v>4.7816000000000001</v>
      </c>
      <c r="AM20" s="1">
        <v>10.084300000000001</v>
      </c>
      <c r="AN20" s="1">
        <v>26.450800000000001</v>
      </c>
      <c r="AO20" s="1">
        <v>215.50470000000001</v>
      </c>
      <c r="AP20" s="1">
        <f>AO20/AO$14*100</f>
        <v>2.1928894520562956</v>
      </c>
      <c r="AR20" s="2">
        <v>4</v>
      </c>
      <c r="AS20" s="2">
        <v>349.80599999999998</v>
      </c>
      <c r="AT20" s="1">
        <v>2.4653999999999998</v>
      </c>
      <c r="AU20" s="1">
        <v>10.1693</v>
      </c>
      <c r="AV20" s="1">
        <v>26.4893</v>
      </c>
      <c r="AW20" s="1">
        <v>111.39100000000001</v>
      </c>
      <c r="AX20" s="1">
        <f>AW20/AW$14*100</f>
        <v>1.9552028931758096</v>
      </c>
      <c r="AZ20" s="2">
        <v>4</v>
      </c>
      <c r="BA20" s="2">
        <v>348.07799999999997</v>
      </c>
      <c r="BB20" s="1">
        <v>2.7309000000000001</v>
      </c>
      <c r="BC20" s="1">
        <v>11.178000000000001</v>
      </c>
      <c r="BD20" s="1">
        <v>27.1721</v>
      </c>
      <c r="BE20" s="1">
        <v>127.9248</v>
      </c>
      <c r="BF20" s="1">
        <f>BE20/BE$14*100</f>
        <v>2.6437737238633603</v>
      </c>
      <c r="BH20" s="2">
        <v>4</v>
      </c>
      <c r="BI20" s="2">
        <v>350.10500000000002</v>
      </c>
      <c r="BJ20" s="1">
        <v>3.6103000000000001</v>
      </c>
      <c r="BK20" s="1">
        <v>11.444900000000001</v>
      </c>
      <c r="BL20" s="1">
        <v>27.805700000000002</v>
      </c>
      <c r="BM20" s="1">
        <v>173.07669999999999</v>
      </c>
      <c r="BN20" s="1">
        <f>BM20/BM$14*100</f>
        <v>2.7817029820993482</v>
      </c>
      <c r="BP20" s="2">
        <v>4</v>
      </c>
      <c r="BQ20" s="2">
        <v>348.89</v>
      </c>
      <c r="BR20" s="1">
        <v>2.7016</v>
      </c>
      <c r="BS20" s="1">
        <v>12.1617</v>
      </c>
      <c r="BT20" s="1">
        <v>28.319600000000001</v>
      </c>
      <c r="BU20" s="1">
        <v>132.84630000000001</v>
      </c>
      <c r="BV20" s="1">
        <f>BU20/BU$14*100</f>
        <v>2.6015962907273278</v>
      </c>
      <c r="BX20" s="2">
        <v>4</v>
      </c>
      <c r="BY20" s="2">
        <v>349.28800000000001</v>
      </c>
      <c r="BZ20" s="1">
        <v>2.9796999999999998</v>
      </c>
      <c r="CA20" s="1">
        <v>12.4587</v>
      </c>
      <c r="CB20" s="1">
        <v>28.634399999999999</v>
      </c>
      <c r="CC20" s="1">
        <v>148.48859999999999</v>
      </c>
      <c r="CD20" s="1">
        <f>CC20/CC$14*100</f>
        <v>3.2628889283151321</v>
      </c>
      <c r="CF20" s="2">
        <v>4</v>
      </c>
      <c r="CG20" s="2">
        <v>351.048</v>
      </c>
      <c r="CH20" s="1">
        <v>2.3613</v>
      </c>
      <c r="CI20" s="1">
        <v>12.434799999999999</v>
      </c>
      <c r="CJ20" s="1">
        <v>28.554600000000001</v>
      </c>
      <c r="CK20" s="1">
        <v>117.3601</v>
      </c>
      <c r="CL20" s="1">
        <f>CK20/CK$14*100</f>
        <v>2.694611775218414</v>
      </c>
    </row>
    <row r="21" spans="1:97" x14ac:dyDescent="0.3">
      <c r="A21" s="7" t="s">
        <v>43</v>
      </c>
      <c r="B21" s="1">
        <f t="shared" si="2"/>
        <v>374.07254545454543</v>
      </c>
      <c r="C21" s="1">
        <f>STDEVA(E21,M21,U21,AC21,AK21,AS21,BA21,BI21,BQ21,BY21,CG21,CO21)</f>
        <v>1.1236174049592105</v>
      </c>
      <c r="J21" s="1">
        <f>I21/I$14*100</f>
        <v>0</v>
      </c>
      <c r="L21" s="2">
        <v>5</v>
      </c>
      <c r="M21" s="2">
        <v>374.10500000000002</v>
      </c>
      <c r="N21" s="1">
        <v>8.3293999999999997</v>
      </c>
      <c r="O21" s="1">
        <v>2.8589000000000002</v>
      </c>
      <c r="P21" s="1">
        <v>4.4166999999999996</v>
      </c>
      <c r="Q21" s="1">
        <v>70.269000000000005</v>
      </c>
      <c r="R21" s="1">
        <f>Q21/Q$14*100</f>
        <v>0.80014896851905903</v>
      </c>
      <c r="T21" s="2">
        <v>5</v>
      </c>
      <c r="U21" s="2">
        <v>373.63600000000002</v>
      </c>
      <c r="V21" s="1">
        <v>6.0768000000000004</v>
      </c>
      <c r="W21" s="1">
        <v>3.4306999999999999</v>
      </c>
      <c r="X21" s="1">
        <v>3.3351000000000002</v>
      </c>
      <c r="Y21" s="1">
        <v>45.645400000000002</v>
      </c>
      <c r="Z21" s="1">
        <f>Y21/Y$14*100</f>
        <v>0.71769106413351902</v>
      </c>
      <c r="AB21" s="2">
        <v>5</v>
      </c>
      <c r="AC21" s="2">
        <v>373.30399999999997</v>
      </c>
      <c r="AD21" s="1">
        <v>4.4931999999999999</v>
      </c>
      <c r="AE21" s="1">
        <v>3.3527999999999998</v>
      </c>
      <c r="AF21" s="1">
        <v>3.0678999999999998</v>
      </c>
      <c r="AG21" s="1">
        <v>31.887599999999999</v>
      </c>
      <c r="AH21" s="1">
        <f>AG21/AG$14*100</f>
        <v>0.66357226021731608</v>
      </c>
      <c r="AJ21" s="2">
        <v>5</v>
      </c>
      <c r="AK21" s="2">
        <v>373.93900000000002</v>
      </c>
      <c r="AL21" s="1">
        <v>19.1661</v>
      </c>
      <c r="AM21" s="1">
        <v>2.8757000000000001</v>
      </c>
      <c r="AN21" s="1">
        <v>5.7538</v>
      </c>
      <c r="AO21" s="1">
        <v>197.72059999999999</v>
      </c>
      <c r="AP21" s="1">
        <f>AO21/AO$14*100</f>
        <v>2.0119255783945409</v>
      </c>
      <c r="AR21" s="2">
        <v>5</v>
      </c>
      <c r="AS21" s="2">
        <v>373.74799999999999</v>
      </c>
      <c r="AT21" s="1">
        <v>9.6197999999999997</v>
      </c>
      <c r="AU21" s="1">
        <v>2.0053000000000001</v>
      </c>
      <c r="AV21" s="1">
        <v>5.2342000000000004</v>
      </c>
      <c r="AW21" s="1">
        <v>86.160200000000003</v>
      </c>
      <c r="AX21" s="1">
        <f>AW21/AW$14*100</f>
        <v>1.5123364752682569</v>
      </c>
      <c r="AZ21" s="2">
        <v>5</v>
      </c>
      <c r="BA21" s="2">
        <v>373.49799999999999</v>
      </c>
      <c r="BB21" s="1">
        <v>8.2537000000000003</v>
      </c>
      <c r="BC21" s="1">
        <v>2.5697000000000001</v>
      </c>
      <c r="BD21" s="1">
        <v>4.5952999999999999</v>
      </c>
      <c r="BE21" s="1">
        <v>69.747799999999998</v>
      </c>
      <c r="BF21" s="1">
        <f>BE21/BE$14*100</f>
        <v>1.4414515476066945</v>
      </c>
      <c r="BH21" s="2">
        <v>5</v>
      </c>
      <c r="BI21" s="2">
        <v>374.154</v>
      </c>
      <c r="BJ21" s="1">
        <v>12.863</v>
      </c>
      <c r="BK21" s="1">
        <v>2.3660999999999999</v>
      </c>
      <c r="BL21" s="1">
        <v>6.0709999999999997</v>
      </c>
      <c r="BM21" s="1">
        <v>133.9537</v>
      </c>
      <c r="BN21" s="1">
        <f>BM21/BM$14*100</f>
        <v>2.1529149027757146</v>
      </c>
      <c r="BP21" s="2">
        <v>5</v>
      </c>
      <c r="BQ21" s="2">
        <v>373.32600000000002</v>
      </c>
      <c r="BR21" s="1">
        <v>11.154</v>
      </c>
      <c r="BS21" s="1">
        <v>1.8841000000000001</v>
      </c>
      <c r="BT21" s="1">
        <v>5.7862999999999998</v>
      </c>
      <c r="BU21" s="1">
        <v>108.13549999999999</v>
      </c>
      <c r="BV21" s="1">
        <f>BU21/BU$14*100</f>
        <v>2.1176721948292494</v>
      </c>
      <c r="BX21" s="2">
        <v>5</v>
      </c>
      <c r="BY21" s="2">
        <v>373.53800000000001</v>
      </c>
      <c r="BZ21" s="1">
        <v>10.1873</v>
      </c>
      <c r="CA21" s="1">
        <v>1.4176</v>
      </c>
      <c r="CB21" s="1">
        <v>6.0612000000000004</v>
      </c>
      <c r="CC21" s="1">
        <v>100.4562</v>
      </c>
      <c r="CD21" s="1">
        <f>CC21/CC$14*100</f>
        <v>2.207424831001239</v>
      </c>
      <c r="CF21" s="2">
        <v>5</v>
      </c>
      <c r="CG21" s="2">
        <v>374.23500000000001</v>
      </c>
      <c r="CH21" s="1">
        <v>10.3132</v>
      </c>
      <c r="CI21" s="1">
        <v>1.6914</v>
      </c>
      <c r="CJ21" s="1">
        <v>6.9565999999999999</v>
      </c>
      <c r="CK21" s="1">
        <v>117.0181</v>
      </c>
      <c r="CL21" s="1">
        <f>CK21/CK$14*100</f>
        <v>2.686759385631794</v>
      </c>
      <c r="CN21" s="2">
        <v>2</v>
      </c>
      <c r="CO21" s="2">
        <v>377.315</v>
      </c>
      <c r="CP21" s="1">
        <v>36.8872</v>
      </c>
      <c r="CQ21" s="1">
        <v>7.1706000000000003</v>
      </c>
      <c r="CR21" s="1">
        <v>9.2162000000000006</v>
      </c>
      <c r="CS21" s="1">
        <v>685.92110000000002</v>
      </c>
    </row>
    <row r="22" spans="1:97" x14ac:dyDescent="0.3">
      <c r="A22" s="1" t="s">
        <v>46</v>
      </c>
      <c r="B22" s="1">
        <f t="shared" si="2"/>
        <v>399.68099999999998</v>
      </c>
      <c r="CN22" s="2">
        <v>3</v>
      </c>
      <c r="CO22" s="2">
        <v>399.68099999999998</v>
      </c>
      <c r="CP22" s="1">
        <v>67.864000000000004</v>
      </c>
      <c r="CQ22" s="1">
        <v>3.1863000000000001</v>
      </c>
      <c r="CR22" s="1">
        <v>4.4634999999999998</v>
      </c>
      <c r="CS22" s="1">
        <v>595.23609999999996</v>
      </c>
    </row>
    <row r="23" spans="1:97" x14ac:dyDescent="0.3">
      <c r="A23" s="1" t="s">
        <v>46</v>
      </c>
      <c r="B23" s="1">
        <f t="shared" si="2"/>
        <v>407.30399999999997</v>
      </c>
      <c r="CN23" s="2">
        <v>4</v>
      </c>
      <c r="CO23" s="2">
        <v>407.30399999999997</v>
      </c>
      <c r="CP23" s="1">
        <v>25.093699999999998</v>
      </c>
      <c r="CQ23" s="1">
        <v>6.9428999999999998</v>
      </c>
      <c r="CR23" s="1">
        <v>8.0846999999999998</v>
      </c>
      <c r="CS23" s="1">
        <v>424.09899999999999</v>
      </c>
    </row>
    <row r="24" spans="1:97" x14ac:dyDescent="0.3">
      <c r="A24" s="7" t="s">
        <v>47</v>
      </c>
      <c r="J24" s="1">
        <v>0</v>
      </c>
      <c r="R24" s="1">
        <f>R17</f>
        <v>2.0871226938469309</v>
      </c>
      <c r="Z24" s="1">
        <f>Z17</f>
        <v>2.412916118412312</v>
      </c>
      <c r="AH24" s="1">
        <f>AH17</f>
        <v>2.6670911851035655</v>
      </c>
      <c r="AP24" s="1">
        <f>AP17</f>
        <v>4.0676347250096718</v>
      </c>
      <c r="AX24" s="1">
        <f>AX17</f>
        <v>3.2113800738652483</v>
      </c>
      <c r="BF24" s="1">
        <f>BF17</f>
        <v>3.3678371574199679</v>
      </c>
      <c r="BN24" s="1">
        <f>BN17</f>
        <v>5.2168886534650261</v>
      </c>
      <c r="BV24" s="1">
        <f>BV17</f>
        <v>4.7324305598258478</v>
      </c>
      <c r="CD24" s="1">
        <f>CD17</f>
        <v>4.4287723902454577</v>
      </c>
      <c r="CL24" s="1">
        <f>CL17</f>
        <v>5.9222791142899451</v>
      </c>
    </row>
    <row r="25" spans="1:97" x14ac:dyDescent="0.3">
      <c r="A25" s="7" t="s">
        <v>48</v>
      </c>
      <c r="J25" s="1">
        <v>0</v>
      </c>
      <c r="R25" s="1">
        <f>R19</f>
        <v>0.18146571044145041</v>
      </c>
      <c r="Z25" s="1">
        <f>Z19</f>
        <v>0.15056836326016212</v>
      </c>
      <c r="AH25" s="1">
        <f>AH19</f>
        <v>0.14235310153378095</v>
      </c>
      <c r="AP25" s="1">
        <f>AP19</f>
        <v>0.40292218380447353</v>
      </c>
      <c r="AX25" s="1">
        <f>AX19</f>
        <v>0.3481665709786077</v>
      </c>
      <c r="BF25" s="1">
        <f>BF19</f>
        <v>0.28642080672703568</v>
      </c>
      <c r="BN25" s="1">
        <f>BN19</f>
        <v>0.36976718511829315</v>
      </c>
      <c r="BV25" s="1">
        <f>BV19</f>
        <v>0.3910375693892571</v>
      </c>
      <c r="CD25" s="1">
        <f>CD19</f>
        <v>0.38709843004099331</v>
      </c>
      <c r="CL25" s="1">
        <f>CL19</f>
        <v>0.52515266181886455</v>
      </c>
    </row>
    <row r="26" spans="1:97" x14ac:dyDescent="0.3">
      <c r="A26" s="7" t="s">
        <v>49</v>
      </c>
      <c r="J26" s="1">
        <v>0</v>
      </c>
      <c r="R26" s="1">
        <f>R25/R24</f>
        <v>8.6945396634530131E-2</v>
      </c>
      <c r="Z26" s="1">
        <f>Z25/Z24</f>
        <v>6.2400993599079371E-2</v>
      </c>
      <c r="AH26" s="1">
        <f>AH25/AH24</f>
        <v>5.3373916245856905E-2</v>
      </c>
      <c r="AP26" s="1">
        <f>AP25/AP24</f>
        <v>9.9055645613192439E-2</v>
      </c>
      <c r="AX26" s="1">
        <f>AX25/AX24</f>
        <v>0.10841649476872758</v>
      </c>
      <c r="BF26" s="1">
        <f>BF25/BF24</f>
        <v>8.5045919187629868E-2</v>
      </c>
      <c r="BN26" s="1">
        <f>BN25/BN24</f>
        <v>7.0878872385496672E-2</v>
      </c>
      <c r="BV26" s="1">
        <f>BV25/BV24</f>
        <v>8.2629330625328221E-2</v>
      </c>
      <c r="CD26" s="1">
        <f>CD25/CD24</f>
        <v>8.7405356593532005E-2</v>
      </c>
      <c r="CJ26" s="1" t="s">
        <v>49</v>
      </c>
      <c r="CL26" s="1">
        <f>CL25/CL24</f>
        <v>8.8674081664222276E-2</v>
      </c>
    </row>
    <row r="27" spans="1:97" x14ac:dyDescent="0.3">
      <c r="A27" s="7" t="s">
        <v>50</v>
      </c>
      <c r="J27" s="1">
        <v>0</v>
      </c>
      <c r="R27" s="1">
        <f>R25/R21</f>
        <v>0.22678990735601756</v>
      </c>
      <c r="Z27" s="1">
        <f>Z25/Z21</f>
        <v>0.2097955106100505</v>
      </c>
      <c r="AH27" s="1">
        <f>AH25/AH21</f>
        <v>0.21452539545152344</v>
      </c>
      <c r="AP27" s="1">
        <f>AP25/AP21</f>
        <v>0.20026694234187029</v>
      </c>
      <c r="AX27" s="1">
        <f>AX25/AX21</f>
        <v>0.23021766430440041</v>
      </c>
      <c r="BF27" s="1">
        <f>BF25/BF21</f>
        <v>0.19870304152962531</v>
      </c>
      <c r="BN27" s="1">
        <f>BN25/BN21</f>
        <v>0.17175188143365952</v>
      </c>
      <c r="BV27" s="1">
        <f>BV25/BV21</f>
        <v>0.18465443818172575</v>
      </c>
      <c r="CD27" s="1">
        <f>CD25/CD21</f>
        <v>0.17536199856255763</v>
      </c>
      <c r="CJ27" s="1" t="s">
        <v>50</v>
      </c>
      <c r="CL27" s="1">
        <f>CL25/CL21</f>
        <v>0.19545950583713115</v>
      </c>
    </row>
    <row r="28" spans="1:97" x14ac:dyDescent="0.3">
      <c r="A28" s="7" t="s">
        <v>51</v>
      </c>
      <c r="J28" s="1">
        <f>J21/$J$33</f>
        <v>0</v>
      </c>
      <c r="R28" s="1">
        <f>R21/$J$33</f>
        <v>4.3602624203487719E-2</v>
      </c>
      <c r="Z28" s="1">
        <f>Z21/$J$33</f>
        <v>3.9109234648559879E-2</v>
      </c>
      <c r="AH28" s="1">
        <f>AH21/$J$33</f>
        <v>3.6160131466101385E-2</v>
      </c>
      <c r="AP28" s="1">
        <f>AP21/$J$33</f>
        <v>0.10963612823557901</v>
      </c>
      <c r="AX28" s="1">
        <f>AX21/$J$33</f>
        <v>8.2411952767240629E-2</v>
      </c>
      <c r="BF28" s="1">
        <f>BF21/$J$33</f>
        <v>7.8549210972748265E-2</v>
      </c>
      <c r="BN28" s="1">
        <f>BN21/$J$33</f>
        <v>0.11731907824809223</v>
      </c>
      <c r="BV28" s="1">
        <f>BV21/$J$33</f>
        <v>0.11539859267482815</v>
      </c>
      <c r="CD28" s="1">
        <f>CD21/$J$33</f>
        <v>0.12028949501957872</v>
      </c>
      <c r="CL28" s="1">
        <f>CL21/$J$33</f>
        <v>0.14640993668181704</v>
      </c>
    </row>
    <row r="30" spans="1:97" x14ac:dyDescent="0.3">
      <c r="A30" s="2" t="s">
        <v>52</v>
      </c>
      <c r="B30" s="2" t="s">
        <v>52</v>
      </c>
    </row>
    <row r="31" spans="1:97" x14ac:dyDescent="0.3">
      <c r="B31" s="1" t="s">
        <v>3</v>
      </c>
      <c r="C31" s="1" t="s">
        <v>4</v>
      </c>
      <c r="D31" s="2" t="s">
        <v>5</v>
      </c>
      <c r="E31" s="2" t="s">
        <v>6</v>
      </c>
      <c r="F31" s="1" t="s">
        <v>7</v>
      </c>
      <c r="G31" s="1" t="s">
        <v>8</v>
      </c>
      <c r="H31" s="1" t="s">
        <v>9</v>
      </c>
      <c r="I31" s="1" t="s">
        <v>10</v>
      </c>
      <c r="L31" s="2" t="s">
        <v>5</v>
      </c>
      <c r="M31" s="2" t="s">
        <v>6</v>
      </c>
      <c r="N31" s="1" t="s">
        <v>7</v>
      </c>
      <c r="O31" s="1" t="s">
        <v>8</v>
      </c>
      <c r="P31" s="1" t="s">
        <v>9</v>
      </c>
      <c r="Q31" s="1" t="s">
        <v>10</v>
      </c>
      <c r="T31" s="2" t="s">
        <v>5</v>
      </c>
      <c r="U31" s="2" t="s">
        <v>6</v>
      </c>
      <c r="V31" s="1" t="s">
        <v>7</v>
      </c>
      <c r="W31" s="1" t="s">
        <v>8</v>
      </c>
      <c r="X31" s="1" t="s">
        <v>9</v>
      </c>
      <c r="Y31" s="1" t="s">
        <v>10</v>
      </c>
      <c r="AB31" s="2" t="s">
        <v>5</v>
      </c>
      <c r="AC31" s="2" t="s">
        <v>6</v>
      </c>
      <c r="AD31" s="1" t="s">
        <v>7</v>
      </c>
      <c r="AE31" s="1" t="s">
        <v>8</v>
      </c>
      <c r="AF31" s="1" t="s">
        <v>9</v>
      </c>
      <c r="AG31" s="1" t="s">
        <v>10</v>
      </c>
      <c r="AJ31" s="2" t="s">
        <v>5</v>
      </c>
      <c r="AK31" s="2" t="s">
        <v>6</v>
      </c>
      <c r="AL31" s="1" t="s">
        <v>7</v>
      </c>
      <c r="AM31" s="1" t="s">
        <v>8</v>
      </c>
      <c r="AN31" s="1" t="s">
        <v>9</v>
      </c>
      <c r="AO31" s="1" t="s">
        <v>10</v>
      </c>
      <c r="AR31" s="2" t="s">
        <v>5</v>
      </c>
      <c r="AS31" s="2" t="s">
        <v>6</v>
      </c>
      <c r="AT31" s="1" t="s">
        <v>7</v>
      </c>
      <c r="AU31" s="1" t="s">
        <v>8</v>
      </c>
      <c r="AV31" s="1" t="s">
        <v>9</v>
      </c>
      <c r="AW31" s="1" t="s">
        <v>10</v>
      </c>
      <c r="AZ31" s="2" t="s">
        <v>5</v>
      </c>
      <c r="BA31" s="2" t="s">
        <v>6</v>
      </c>
      <c r="BB31" s="1" t="s">
        <v>7</v>
      </c>
      <c r="BC31" s="1" t="s">
        <v>8</v>
      </c>
      <c r="BD31" s="1" t="s">
        <v>9</v>
      </c>
      <c r="BE31" s="1" t="s">
        <v>10</v>
      </c>
      <c r="BH31" s="2" t="s">
        <v>5</v>
      </c>
      <c r="BI31" s="2" t="s">
        <v>6</v>
      </c>
      <c r="BJ31" s="1" t="s">
        <v>7</v>
      </c>
      <c r="BK31" s="1" t="s">
        <v>8</v>
      </c>
      <c r="BL31" s="1" t="s">
        <v>9</v>
      </c>
      <c r="BM31" s="1" t="s">
        <v>10</v>
      </c>
      <c r="BP31" s="2" t="s">
        <v>5</v>
      </c>
      <c r="BQ31" s="2" t="s">
        <v>6</v>
      </c>
      <c r="BR31" s="1" t="s">
        <v>7</v>
      </c>
      <c r="BS31" s="1" t="s">
        <v>8</v>
      </c>
      <c r="BT31" s="1" t="s">
        <v>9</v>
      </c>
      <c r="BU31" s="1" t="s">
        <v>10</v>
      </c>
      <c r="BX31" s="2" t="s">
        <v>5</v>
      </c>
      <c r="BY31" s="2" t="s">
        <v>6</v>
      </c>
      <c r="BZ31" s="1" t="s">
        <v>7</v>
      </c>
      <c r="CA31" s="1" t="s">
        <v>8</v>
      </c>
      <c r="CB31" s="1" t="s">
        <v>9</v>
      </c>
      <c r="CC31" s="1" t="s">
        <v>10</v>
      </c>
      <c r="CF31" s="2" t="s">
        <v>5</v>
      </c>
      <c r="CG31" s="2" t="s">
        <v>6</v>
      </c>
      <c r="CH31" s="1" t="s">
        <v>7</v>
      </c>
      <c r="CI31" s="1" t="s">
        <v>8</v>
      </c>
      <c r="CJ31" s="1" t="s">
        <v>9</v>
      </c>
      <c r="CK31" s="1" t="s">
        <v>10</v>
      </c>
      <c r="CN31" s="2" t="s">
        <v>5</v>
      </c>
      <c r="CO31" s="2" t="s">
        <v>6</v>
      </c>
      <c r="CP31" s="1" t="s">
        <v>7</v>
      </c>
      <c r="CQ31" s="1" t="s">
        <v>8</v>
      </c>
      <c r="CR31" s="1" t="s">
        <v>9</v>
      </c>
      <c r="CS31" s="1" t="s">
        <v>10</v>
      </c>
    </row>
    <row r="32" spans="1:97" x14ac:dyDescent="0.3">
      <c r="A32" s="1" t="s">
        <v>46</v>
      </c>
      <c r="B32" s="1">
        <f>AVERAGEA(E32,M32,U32,AC32,AK32,AS32,BA32,BI32,BQ32,BY32,CG32,CO32)</f>
        <v>693.6</v>
      </c>
      <c r="D32" s="1"/>
      <c r="E32" s="1"/>
      <c r="L32" s="1"/>
      <c r="M32" s="1"/>
      <c r="T32" s="1"/>
      <c r="U32" s="1"/>
      <c r="AB32" s="1"/>
      <c r="AC32" s="1"/>
      <c r="AJ32" s="1"/>
      <c r="AK32" s="1"/>
      <c r="AR32" s="1"/>
      <c r="AS32" s="1"/>
      <c r="AZ32" s="1"/>
      <c r="BA32" s="1"/>
      <c r="BH32" s="1"/>
      <c r="BI32" s="1"/>
      <c r="BP32" s="1"/>
      <c r="BQ32" s="1"/>
      <c r="BX32" s="1"/>
      <c r="BY32" s="1"/>
      <c r="CF32" s="1"/>
      <c r="CG32" s="1"/>
      <c r="CN32" s="2">
        <v>1</v>
      </c>
      <c r="CO32" s="2">
        <v>693.6</v>
      </c>
      <c r="CP32" s="1">
        <v>4.5534999999999997</v>
      </c>
      <c r="CQ32" s="1">
        <v>3.0687000000000002</v>
      </c>
      <c r="CR32" s="1">
        <v>3.1238000000000001</v>
      </c>
      <c r="CS32" s="1">
        <v>31.354600000000001</v>
      </c>
    </row>
    <row r="33" spans="1:97" x14ac:dyDescent="0.3">
      <c r="A33" s="1" t="s">
        <v>53</v>
      </c>
      <c r="B33" s="1">
        <f>AVERAGEA(E33,M33,U33,AC33,AK33,AS33,BA33,BI33,BQ33,BY33,CG33,CO33)</f>
        <v>712.58691666666675</v>
      </c>
      <c r="C33" s="1">
        <f>STDEVA(E33,M33,U33,AC33,AK33,AS33,BA33,BI33,BQ33,BY33,CG33,CO33)</f>
        <v>0.7180543735214876</v>
      </c>
      <c r="D33" s="2">
        <v>1</v>
      </c>
      <c r="E33" s="2">
        <v>711.71199999999999</v>
      </c>
      <c r="F33" s="1">
        <v>69.783199999999994</v>
      </c>
      <c r="G33" s="1">
        <v>5.7705000000000002</v>
      </c>
      <c r="H33" s="1">
        <v>8.1285000000000007</v>
      </c>
      <c r="I33" s="1">
        <v>1110.6682000000001</v>
      </c>
      <c r="J33" s="1">
        <f>I33/I$14*100</f>
        <v>18.350936053409743</v>
      </c>
      <c r="L33" s="2">
        <v>1</v>
      </c>
      <c r="M33" s="2">
        <v>712.65300000000002</v>
      </c>
      <c r="N33" s="1">
        <v>86.999799999999993</v>
      </c>
      <c r="O33" s="1">
        <v>4.3208000000000002</v>
      </c>
      <c r="P33" s="1">
        <v>10.276</v>
      </c>
      <c r="Q33" s="1">
        <v>1547.1559999999999</v>
      </c>
      <c r="R33" s="1">
        <f>Q33/Q$14*100</f>
        <v>17.617374340577964</v>
      </c>
      <c r="T33" s="2">
        <v>1</v>
      </c>
      <c r="U33" s="2">
        <v>712.154</v>
      </c>
      <c r="V33" s="1">
        <v>64.683400000000006</v>
      </c>
      <c r="W33" s="1">
        <v>4.1448999999999998</v>
      </c>
      <c r="X33" s="1">
        <v>10.129899999999999</v>
      </c>
      <c r="Y33" s="1">
        <v>1128.8900000000001</v>
      </c>
      <c r="Z33" s="1">
        <f>Y33/Y$14*100</f>
        <v>17.749746204210904</v>
      </c>
      <c r="AB33" s="2">
        <v>1</v>
      </c>
      <c r="AC33" s="2">
        <v>711.90599999999995</v>
      </c>
      <c r="AD33" s="1">
        <v>49.397500000000001</v>
      </c>
      <c r="AE33" s="1">
        <v>4.1588000000000003</v>
      </c>
      <c r="AF33" s="1">
        <v>10.155099999999999</v>
      </c>
      <c r="AG33" s="1">
        <v>864.37890000000004</v>
      </c>
      <c r="AH33" s="1">
        <f>AG33/AG$14*100</f>
        <v>17.987489191947887</v>
      </c>
      <c r="AJ33" s="2">
        <v>1</v>
      </c>
      <c r="AK33" s="2">
        <v>712.63</v>
      </c>
      <c r="AL33" s="1">
        <v>88.593699999999998</v>
      </c>
      <c r="AM33" s="1">
        <v>4.9467999999999996</v>
      </c>
      <c r="AN33" s="1">
        <v>10.9619</v>
      </c>
      <c r="AO33" s="1">
        <v>1701.585</v>
      </c>
      <c r="AP33" s="1">
        <f>AO33/AO$14*100</f>
        <v>17.314646957942038</v>
      </c>
      <c r="AR33" s="2">
        <v>1</v>
      </c>
      <c r="AS33" s="2">
        <v>712.37199999999996</v>
      </c>
      <c r="AT33" s="1">
        <v>54.654299999999999</v>
      </c>
      <c r="AU33" s="1">
        <v>4.3118999999999996</v>
      </c>
      <c r="AV33" s="1">
        <v>10.7445</v>
      </c>
      <c r="AW33" s="1">
        <v>1008.5916999999999</v>
      </c>
      <c r="AX33" s="1">
        <f>AW33/AW$14*100</f>
        <v>17.703417779471486</v>
      </c>
      <c r="AZ33" s="2">
        <v>1</v>
      </c>
      <c r="BA33" s="2">
        <v>712.21299999999997</v>
      </c>
      <c r="BB33" s="1">
        <v>46.195900000000002</v>
      </c>
      <c r="BC33" s="1">
        <v>4.2417999999999996</v>
      </c>
      <c r="BD33" s="1">
        <v>10.8131</v>
      </c>
      <c r="BE33" s="1">
        <v>854.93629999999996</v>
      </c>
      <c r="BF33" s="1">
        <f>BE33/BE$14*100</f>
        <v>17.66864693567598</v>
      </c>
      <c r="BH33" s="2">
        <v>1</v>
      </c>
      <c r="BI33" s="2">
        <v>712.971</v>
      </c>
      <c r="BJ33" s="1">
        <v>53.449599999999997</v>
      </c>
      <c r="BK33" s="1">
        <v>1.9783999999999999</v>
      </c>
      <c r="BL33" s="1">
        <v>14.7454</v>
      </c>
      <c r="BM33" s="1">
        <v>1247.1129000000001</v>
      </c>
      <c r="BN33" s="1">
        <f>BM33/BM$14*100</f>
        <v>20.043701277783587</v>
      </c>
      <c r="BP33" s="2">
        <v>1</v>
      </c>
      <c r="BQ33" s="2">
        <v>712.38900000000001</v>
      </c>
      <c r="BR33" s="1">
        <v>44.131</v>
      </c>
      <c r="BS33" s="1">
        <v>5.7439999999999998</v>
      </c>
      <c r="BT33" s="1">
        <v>10.6882</v>
      </c>
      <c r="BU33" s="1">
        <v>856.75459999999998</v>
      </c>
      <c r="BV33" s="1">
        <f>BU33/BU$14*100</f>
        <v>16.778258705162095</v>
      </c>
      <c r="BX33" s="2">
        <v>1</v>
      </c>
      <c r="BY33" s="2">
        <v>712.38900000000001</v>
      </c>
      <c r="BZ33" s="1">
        <v>39.830599999999997</v>
      </c>
      <c r="CA33" s="1">
        <v>5.7439999999999998</v>
      </c>
      <c r="CB33" s="1">
        <v>10.6882</v>
      </c>
      <c r="CC33" s="1">
        <v>773.26649999999995</v>
      </c>
      <c r="CD33" s="1">
        <f>CC33/CC$14*100</f>
        <v>16.991760320233293</v>
      </c>
      <c r="CF33" s="2">
        <v>1</v>
      </c>
      <c r="CG33" s="2">
        <v>713.21</v>
      </c>
      <c r="CH33" s="1">
        <v>36.957700000000003</v>
      </c>
      <c r="CI33" s="1">
        <v>5.9485999999999999</v>
      </c>
      <c r="CJ33" s="1">
        <v>10.9444</v>
      </c>
      <c r="CK33" s="1">
        <v>736.60739999999998</v>
      </c>
      <c r="CL33" s="1">
        <f>CK33/CK$14*100</f>
        <v>16.912655781249509</v>
      </c>
      <c r="CN33" s="2">
        <v>2</v>
      </c>
      <c r="CO33" s="2">
        <v>714.44399999999996</v>
      </c>
      <c r="CP33" s="1">
        <v>89.503399999999999</v>
      </c>
      <c r="CQ33" s="1">
        <v>2.8475000000000001</v>
      </c>
      <c r="CR33" s="1">
        <v>2.839</v>
      </c>
      <c r="CS33" s="1">
        <v>565.15840000000003</v>
      </c>
    </row>
    <row r="34" spans="1:97" x14ac:dyDescent="0.3">
      <c r="A34" s="1" t="s">
        <v>54</v>
      </c>
      <c r="B34" s="1">
        <f>AVERAGEA(E34,M34,U34,AC34,AK34,AS34,BA34,BI34,BQ34,BY34,CG34,CO34)</f>
        <v>726.71420000000001</v>
      </c>
      <c r="C34" s="1">
        <f>STDEVA(E34,M34,U34,AC34,AK34,AS34,BA34,BI34,BQ34,BY34,CG34,CO34)</f>
        <v>0.3958919044385828</v>
      </c>
      <c r="J34" s="1">
        <f>I34/I$14*100</f>
        <v>0</v>
      </c>
      <c r="L34" s="2">
        <v>2</v>
      </c>
      <c r="M34" s="2">
        <v>727.08500000000004</v>
      </c>
      <c r="N34" s="1">
        <v>13.9659</v>
      </c>
      <c r="O34" s="1">
        <v>4.9874000000000001</v>
      </c>
      <c r="P34" s="1">
        <v>1.5419</v>
      </c>
      <c r="Q34" s="1">
        <v>96.875600000000006</v>
      </c>
      <c r="R34" s="1">
        <f>Q34/Q$14*100</f>
        <v>1.1031167572423821</v>
      </c>
      <c r="T34" s="2">
        <v>2</v>
      </c>
      <c r="U34" s="2">
        <v>726.36099999999999</v>
      </c>
      <c r="V34" s="1">
        <v>10.052899999999999</v>
      </c>
      <c r="W34" s="1">
        <v>4.8074000000000003</v>
      </c>
      <c r="X34" s="1">
        <v>1.0421</v>
      </c>
      <c r="Y34" s="1">
        <v>62.3309</v>
      </c>
      <c r="Z34" s="1">
        <f>Y34/Y$14*100</f>
        <v>0.98004026581867965</v>
      </c>
      <c r="AB34" s="2">
        <v>2</v>
      </c>
      <c r="AC34" s="2">
        <v>726.18399999999997</v>
      </c>
      <c r="AD34" s="1">
        <v>7.5811999999999999</v>
      </c>
      <c r="AE34" s="1">
        <v>4.8602999999999996</v>
      </c>
      <c r="AF34" s="1">
        <v>1.0416000000000001</v>
      </c>
      <c r="AG34" s="1">
        <v>47.424599999999998</v>
      </c>
      <c r="AH34" s="1">
        <f>AG34/AG$14*100</f>
        <v>0.98689299326076974</v>
      </c>
      <c r="AJ34" s="2">
        <v>2</v>
      </c>
      <c r="AK34" s="2">
        <v>726.91</v>
      </c>
      <c r="AL34" s="1">
        <v>39.258499999999998</v>
      </c>
      <c r="AM34" s="1">
        <v>7.2572999999999999</v>
      </c>
      <c r="AN34" s="1">
        <v>0.37459999999999999</v>
      </c>
      <c r="AO34" s="1">
        <v>318.09190000000001</v>
      </c>
      <c r="AP34" s="1">
        <f>AO34/AO$14*100</f>
        <v>3.2367756818971749</v>
      </c>
      <c r="AR34" s="2">
        <v>2</v>
      </c>
      <c r="AS34" s="2">
        <v>726.51499999999999</v>
      </c>
      <c r="AT34" s="1">
        <v>18.323799999999999</v>
      </c>
      <c r="AU34" s="1">
        <v>6.8299000000000003</v>
      </c>
      <c r="AV34" s="1">
        <v>0.23699999999999999</v>
      </c>
      <c r="AW34" s="1">
        <v>137.57810000000001</v>
      </c>
      <c r="AX34" s="1">
        <f>AW34/AW$14*100</f>
        <v>2.4148548729936068</v>
      </c>
      <c r="AZ34" s="2">
        <v>2</v>
      </c>
      <c r="BA34" s="2">
        <v>726.35199999999998</v>
      </c>
      <c r="BB34" s="1">
        <v>15.3454</v>
      </c>
      <c r="BC34" s="1">
        <v>6.6883999999999997</v>
      </c>
      <c r="BD34" s="1">
        <v>0.14360000000000001</v>
      </c>
      <c r="BE34" s="1">
        <v>111.4598</v>
      </c>
      <c r="BF34" s="1">
        <f>BE34/BE$14*100</f>
        <v>2.3034977620216357</v>
      </c>
      <c r="BH34" s="2">
        <v>2</v>
      </c>
      <c r="BI34" s="2">
        <v>727.29399999999998</v>
      </c>
      <c r="BJ34" s="1">
        <v>27.0273</v>
      </c>
      <c r="BK34" s="1">
        <v>7.0202</v>
      </c>
      <c r="BL34" s="1">
        <v>0.55920000000000003</v>
      </c>
      <c r="BM34" s="1">
        <v>217.2783</v>
      </c>
      <c r="BN34" s="1">
        <f>BM34/BM$14*100</f>
        <v>3.4921147390461966</v>
      </c>
      <c r="BP34" s="2">
        <v>2</v>
      </c>
      <c r="BQ34" s="2">
        <v>726.59299999999996</v>
      </c>
      <c r="BR34" s="1">
        <v>23.1676</v>
      </c>
      <c r="BS34" s="1">
        <v>7.6570999999999998</v>
      </c>
      <c r="BT34" s="1">
        <v>6.4999999999999997E-3</v>
      </c>
      <c r="BU34" s="1">
        <v>189.0838</v>
      </c>
      <c r="BV34" s="1">
        <f>BU34/BU$14*100</f>
        <v>3.70292369991959</v>
      </c>
      <c r="BX34" s="2">
        <v>2</v>
      </c>
      <c r="BY34" s="2">
        <v>726.59299999999996</v>
      </c>
      <c r="BZ34" s="1">
        <v>20.971800000000002</v>
      </c>
      <c r="CA34" s="1">
        <v>7.6570999999999998</v>
      </c>
      <c r="CB34" s="1">
        <v>6.4999999999999997E-3</v>
      </c>
      <c r="CC34" s="1">
        <v>171.16220000000001</v>
      </c>
      <c r="CD34" s="1">
        <f>CC34/CC$14*100</f>
        <v>3.7611186806668013</v>
      </c>
      <c r="CF34" s="2">
        <v>2</v>
      </c>
      <c r="CG34" s="2">
        <v>727.255</v>
      </c>
      <c r="CH34" s="1">
        <v>21.5547</v>
      </c>
      <c r="CI34" s="1">
        <v>7.9561999999999999</v>
      </c>
      <c r="CJ34" s="1">
        <v>0.27989999999999998</v>
      </c>
      <c r="CK34" s="1">
        <v>188.60550000000001</v>
      </c>
      <c r="CL34" s="1">
        <f>CK34/CK$14*100</f>
        <v>4.3304206554949811</v>
      </c>
      <c r="CN34" s="1"/>
      <c r="CO34" s="1"/>
    </row>
    <row r="35" spans="1:97" x14ac:dyDescent="0.3">
      <c r="A35" s="1" t="s">
        <v>55</v>
      </c>
      <c r="B35" s="1">
        <f>AVERAGEA(E35,M35,U35,AC35,AK35,AS35,BA35,BI35,BQ35,BY35,CG35,CO35)</f>
        <v>734.41614285714297</v>
      </c>
      <c r="C35" s="1">
        <f>STDEVA(E35,M35,U35,AC35,AK35,AS35,BA35,BI35,BQ35,BY35,CG35,CO35)</f>
        <v>0.40466670589156301</v>
      </c>
      <c r="J35" s="1">
        <f>I35/I$14*100</f>
        <v>0</v>
      </c>
      <c r="R35" s="1">
        <f>Q35/Q$14*100</f>
        <v>0</v>
      </c>
      <c r="Z35" s="1">
        <f>Y35/Y$14*100</f>
        <v>0</v>
      </c>
      <c r="AH35" s="1">
        <f>AG35/AG$14*100</f>
        <v>0</v>
      </c>
      <c r="AJ35" s="2">
        <v>3</v>
      </c>
      <c r="AK35" s="2">
        <v>733.88400000000001</v>
      </c>
      <c r="AL35" s="1">
        <v>3.2566000000000002</v>
      </c>
      <c r="AM35" s="1">
        <v>5.29</v>
      </c>
      <c r="AN35" s="1">
        <v>4.7676999999999996</v>
      </c>
      <c r="AO35" s="1">
        <v>36.119399999999999</v>
      </c>
      <c r="AP35" s="1">
        <f>AO35/AO$14*100</f>
        <v>0.3675365376003501</v>
      </c>
      <c r="AR35" s="2">
        <v>3</v>
      </c>
      <c r="AS35" s="2">
        <v>734.02700000000004</v>
      </c>
      <c r="AT35" s="1">
        <v>0.91469999999999996</v>
      </c>
      <c r="AU35" s="1">
        <v>5.3560999999999996</v>
      </c>
      <c r="AV35" s="1">
        <v>4.8943000000000003</v>
      </c>
      <c r="AW35" s="1">
        <v>10.3484</v>
      </c>
      <c r="AX35" s="1">
        <f>AW35/AW$14*100</f>
        <v>0.18164143979083183</v>
      </c>
      <c r="AZ35" s="2">
        <v>3</v>
      </c>
      <c r="BA35" s="2">
        <v>734.12900000000002</v>
      </c>
      <c r="BB35" s="1">
        <v>1.1981999999999999</v>
      </c>
      <c r="BC35" s="1">
        <v>5.3996000000000004</v>
      </c>
      <c r="BD35" s="1">
        <v>4.9682000000000004</v>
      </c>
      <c r="BE35" s="1">
        <v>13.717599999999999</v>
      </c>
      <c r="BF35" s="1">
        <f>BE35/BE$14*100</f>
        <v>0.2834964794509589</v>
      </c>
      <c r="BH35" s="2">
        <v>3</v>
      </c>
      <c r="BI35" s="2">
        <v>734.44399999999996</v>
      </c>
      <c r="BJ35" s="1">
        <v>2.2650000000000001</v>
      </c>
      <c r="BK35" s="1">
        <v>5.5328999999999997</v>
      </c>
      <c r="BL35" s="1">
        <v>5.2168000000000001</v>
      </c>
      <c r="BM35" s="1">
        <v>26.9358</v>
      </c>
      <c r="BN35" s="1">
        <f>BM35/BM$14*100</f>
        <v>0.43291439682656091</v>
      </c>
      <c r="BP35" s="2">
        <v>3</v>
      </c>
      <c r="BQ35" s="2">
        <v>734.81399999999996</v>
      </c>
      <c r="BR35" s="1">
        <v>1.3091999999999999</v>
      </c>
      <c r="BS35" s="1">
        <v>4.8377999999999997</v>
      </c>
      <c r="BT35" s="1">
        <v>4.2961999999999998</v>
      </c>
      <c r="BU35" s="1">
        <v>13.1761</v>
      </c>
      <c r="BV35" s="1">
        <f>BU35/BU$14*100</f>
        <v>0.25803423118485302</v>
      </c>
      <c r="BX35" s="2">
        <v>3</v>
      </c>
      <c r="BY35" s="2">
        <v>734.81399999999996</v>
      </c>
      <c r="BZ35" s="1">
        <v>1.7325999999999999</v>
      </c>
      <c r="CA35" s="1">
        <v>4.8377999999999997</v>
      </c>
      <c r="CB35" s="1">
        <v>4.2961999999999998</v>
      </c>
      <c r="CC35" s="1">
        <v>17.437200000000001</v>
      </c>
      <c r="CD35" s="1">
        <f>CC35/CC$14*100</f>
        <v>0.38316508352032841</v>
      </c>
      <c r="CF35" s="2">
        <v>3</v>
      </c>
      <c r="CG35" s="2">
        <v>734.80100000000004</v>
      </c>
      <c r="CH35" s="1">
        <v>2.3374999999999999</v>
      </c>
      <c r="CI35" s="1">
        <v>4.8437000000000001</v>
      </c>
      <c r="CJ35" s="1">
        <v>4.3056999999999999</v>
      </c>
      <c r="CK35" s="1">
        <v>23.567900000000002</v>
      </c>
      <c r="CL35" s="1">
        <f>CK35/CK$14*100</f>
        <v>0.54112377935235279</v>
      </c>
    </row>
    <row r="36" spans="1:97" x14ac:dyDescent="0.3">
      <c r="A36" s="1" t="s">
        <v>56</v>
      </c>
      <c r="B36" s="1">
        <f>AVERAGEA(E36,M36,U36,AC36,AK36,AS36,BA36,BI36,BQ36,BY36,CG36,CO36)</f>
        <v>742.81950000000006</v>
      </c>
      <c r="C36" s="1">
        <f>STDEVA(E36,M36,U36,AC36,AK36,AS36,BA36,BI36,BQ36,BY36,CG36,CO36)</f>
        <v>2.1920310216827346E-2</v>
      </c>
      <c r="J36" s="1">
        <f>I36/I$14*100</f>
        <v>0</v>
      </c>
      <c r="R36" s="1">
        <f>Q36/Q$14*100</f>
        <v>0</v>
      </c>
      <c r="Z36" s="1">
        <f>Y36/Y$14*100</f>
        <v>0</v>
      </c>
      <c r="AH36" s="1">
        <f>AG36/AG$14*100</f>
        <v>0</v>
      </c>
      <c r="AP36" s="1">
        <f>AO36/AO$14*100</f>
        <v>0</v>
      </c>
      <c r="AX36" s="1">
        <f>AW36/AW$14*100</f>
        <v>0</v>
      </c>
      <c r="BF36" s="1">
        <f>BE36/BE$14*100</f>
        <v>0</v>
      </c>
      <c r="BN36" s="1">
        <f>BM36/BM$14*100</f>
        <v>0</v>
      </c>
      <c r="BV36" s="1">
        <f>BU36/BU$14*100</f>
        <v>0</v>
      </c>
      <c r="CD36" s="1">
        <f>CC36/CC$14*100</f>
        <v>0</v>
      </c>
      <c r="CF36" s="2">
        <v>4</v>
      </c>
      <c r="CG36" s="2">
        <v>742.80399999999997</v>
      </c>
      <c r="CH36" s="1">
        <v>3.7353999999999998</v>
      </c>
      <c r="CI36" s="1">
        <v>3.8067000000000002</v>
      </c>
      <c r="CJ36" s="1">
        <v>1.4028</v>
      </c>
      <c r="CK36" s="1">
        <v>20.726099999999999</v>
      </c>
      <c r="CL36" s="1">
        <f>CK36/CK$14*100</f>
        <v>0.47587547313230277</v>
      </c>
      <c r="CN36" s="2">
        <v>3</v>
      </c>
      <c r="CO36" s="2">
        <v>742.83500000000004</v>
      </c>
      <c r="CP36" s="1">
        <v>224.3348</v>
      </c>
      <c r="CQ36" s="1">
        <v>3.4449000000000001</v>
      </c>
      <c r="CR36" s="1">
        <v>2.5182000000000002</v>
      </c>
      <c r="CS36" s="1">
        <v>1455.5463</v>
      </c>
    </row>
    <row r="37" spans="1:97" x14ac:dyDescent="0.3">
      <c r="A37" s="7" t="s">
        <v>57</v>
      </c>
      <c r="J37" s="1">
        <f>J33+J34</f>
        <v>18.350936053409743</v>
      </c>
      <c r="R37" s="1">
        <f>R33+R34</f>
        <v>18.720491097820346</v>
      </c>
      <c r="Z37" s="1">
        <f>Z33+Z34</f>
        <v>18.729786470029584</v>
      </c>
      <c r="AH37" s="1">
        <f>AH33+AH34</f>
        <v>18.974382185208658</v>
      </c>
      <c r="AP37" s="1">
        <f>AP33+AP34</f>
        <v>20.551422639839213</v>
      </c>
      <c r="AX37" s="1">
        <f>AX33+AX34</f>
        <v>20.118272652465095</v>
      </c>
      <c r="BF37" s="1">
        <f>BF33+BF34</f>
        <v>19.972144697697615</v>
      </c>
      <c r="BN37" s="1">
        <f>BN33+BN34</f>
        <v>23.535816016829784</v>
      </c>
      <c r="BV37" s="1">
        <f>BV33+BV34</f>
        <v>20.481182405081686</v>
      </c>
      <c r="CD37" s="1">
        <f>CD33+CD34</f>
        <v>20.752879000900094</v>
      </c>
      <c r="CJ37" s="1" t="s">
        <v>57</v>
      </c>
      <c r="CL37" s="1">
        <f>CL33+CL34</f>
        <v>21.243076436744488</v>
      </c>
    </row>
    <row r="38" spans="1:97" x14ac:dyDescent="0.3">
      <c r="A38" s="7" t="s">
        <v>58</v>
      </c>
      <c r="J38" s="1">
        <f>J36</f>
        <v>0</v>
      </c>
      <c r="R38" s="1">
        <f>R36</f>
        <v>0</v>
      </c>
      <c r="Z38" s="1">
        <f>Z36</f>
        <v>0</v>
      </c>
      <c r="AH38" s="1">
        <f>AH36</f>
        <v>0</v>
      </c>
      <c r="AP38" s="1">
        <f>AP36</f>
        <v>0</v>
      </c>
      <c r="AX38" s="1">
        <f>AX36</f>
        <v>0</v>
      </c>
      <c r="BF38" s="1">
        <f>BF36</f>
        <v>0</v>
      </c>
      <c r="BN38" s="1">
        <f>BN36</f>
        <v>0</v>
      </c>
      <c r="BV38" s="1">
        <f>BV36</f>
        <v>0</v>
      </c>
      <c r="CD38" s="1">
        <f>CD36</f>
        <v>0</v>
      </c>
      <c r="CJ38" s="1" t="s">
        <v>58</v>
      </c>
      <c r="CL38" s="1">
        <f>CL36</f>
        <v>0.47587547313230277</v>
      </c>
    </row>
    <row r="39" spans="1:97" x14ac:dyDescent="0.3">
      <c r="A39" s="7" t="s">
        <v>59</v>
      </c>
      <c r="J39" s="1">
        <f>J37-$J$33</f>
        <v>0</v>
      </c>
      <c r="R39" s="1">
        <f>R37-$J$33</f>
        <v>0.36955504441060327</v>
      </c>
      <c r="Z39" s="1">
        <f>Z37-$J$33</f>
        <v>0.37885041661984076</v>
      </c>
      <c r="AH39" s="1">
        <f>AH37-$J$33</f>
        <v>0.62344613179891439</v>
      </c>
      <c r="AP39" s="1">
        <f>AP37-$J$33</f>
        <v>2.20048658642947</v>
      </c>
      <c r="AX39" s="1">
        <f>AX37-$J$33</f>
        <v>1.7673365990553513</v>
      </c>
      <c r="BF39" s="1">
        <f>BF37-$J$33</f>
        <v>1.6212086442878721</v>
      </c>
      <c r="BN39" s="1">
        <f>BN37-$J$33</f>
        <v>5.1848799634200411</v>
      </c>
      <c r="BV39" s="1">
        <f>BV37-$J$33</f>
        <v>2.1302463516719428</v>
      </c>
      <c r="CD39" s="1">
        <f>CD37-$J$33</f>
        <v>2.4019429474903511</v>
      </c>
      <c r="CJ39" s="1" t="s">
        <v>59</v>
      </c>
      <c r="CL39" s="1">
        <f>CL37-$J$33</f>
        <v>2.8921403833347448</v>
      </c>
    </row>
    <row r="40" spans="1:97" x14ac:dyDescent="0.3">
      <c r="A40" s="7" t="s">
        <v>60</v>
      </c>
      <c r="J40" s="1">
        <f>J34-J39</f>
        <v>0</v>
      </c>
      <c r="R40" s="1">
        <f>R34-R39</f>
        <v>0.73356171283177884</v>
      </c>
      <c r="Z40" s="1">
        <f>Z34-Z39</f>
        <v>0.60118984919883889</v>
      </c>
      <c r="AH40" s="1">
        <f>AH34-AH39</f>
        <v>0.36344686146185534</v>
      </c>
      <c r="AP40" s="1">
        <f>AP34-AP39</f>
        <v>1.0362890954677049</v>
      </c>
      <c r="AX40" s="1">
        <f>AX34-AX39</f>
        <v>0.64751827393825545</v>
      </c>
      <c r="BF40" s="1">
        <f>BF34-BF39</f>
        <v>0.68228911773376355</v>
      </c>
      <c r="BN40" s="1">
        <f>BN34-BN39</f>
        <v>-1.6927652243738445</v>
      </c>
      <c r="BV40" s="1">
        <f>BV34-BV39</f>
        <v>1.5726773482476473</v>
      </c>
      <c r="CD40" s="1">
        <f>CD34-CD39</f>
        <v>1.3591757331764502</v>
      </c>
      <c r="CJ40" s="1" t="s">
        <v>60</v>
      </c>
      <c r="CL40" s="1">
        <f>CL34-CL39</f>
        <v>1.4382802721602364</v>
      </c>
    </row>
    <row r="41" spans="1:97" x14ac:dyDescent="0.3">
      <c r="A41" s="7" t="s">
        <v>61</v>
      </c>
      <c r="J41" s="1">
        <f>J33/$J$33*100</f>
        <v>100</v>
      </c>
      <c r="R41" s="1">
        <f>R33/$J$33*100</f>
        <v>96.002592398029321</v>
      </c>
      <c r="Z41" s="1">
        <f>Z33/$J$33*100</f>
        <v>96.723928155767652</v>
      </c>
      <c r="AH41" s="1">
        <f>AH33/$J$33*100</f>
        <v>98.019464182077371</v>
      </c>
      <c r="AP41" s="1">
        <f>AP33/$J$33*100</f>
        <v>94.35293604396189</v>
      </c>
      <c r="AX41" s="1">
        <f>AX33/$J$33*100</f>
        <v>96.471470054422952</v>
      </c>
      <c r="BF41" s="1">
        <f>BF33/$J$33*100</f>
        <v>96.281992832692652</v>
      </c>
      <c r="BN41" s="1">
        <f>BN33/$J$33*100</f>
        <v>109.22440805987831</v>
      </c>
      <c r="BV41" s="1">
        <f>BV33/$J$33*100</f>
        <v>91.429988401297749</v>
      </c>
      <c r="CD41" s="1">
        <f>CD33/$J$33*100</f>
        <v>92.593425593001811</v>
      </c>
      <c r="CJ41" s="1" t="s">
        <v>61</v>
      </c>
      <c r="CL41" s="1">
        <f>CL33/$J$33*100</f>
        <v>92.162360176210242</v>
      </c>
    </row>
    <row r="42" spans="1:97" x14ac:dyDescent="0.3">
      <c r="A42" s="7" t="s">
        <v>62</v>
      </c>
      <c r="J42" s="1">
        <f>J40/$J$33*100</f>
        <v>0</v>
      </c>
      <c r="R42" s="1">
        <f>R40/$J$33*100</f>
        <v>3.9974076019706777</v>
      </c>
      <c r="Z42" s="1">
        <f>Z40/$J$33*100</f>
        <v>3.2760718442323449</v>
      </c>
      <c r="AH42" s="1">
        <f>AH40/$J$33*100</f>
        <v>1.9805358179226185</v>
      </c>
      <c r="AP42" s="1">
        <f>AP40/$J$33*100</f>
        <v>5.6470639560381146</v>
      </c>
      <c r="AX42" s="1">
        <f>AX40/$J$33*100</f>
        <v>3.528529945577036</v>
      </c>
      <c r="BF42" s="1">
        <f>BF40/$J$33*100</f>
        <v>3.7180071673073543</v>
      </c>
      <c r="BN42" s="1">
        <f>BN40/$J$33*100</f>
        <v>-9.2244080598783178</v>
      </c>
      <c r="BV42" s="1">
        <f>BV40/$J$33*100</f>
        <v>8.5700115987022478</v>
      </c>
      <c r="CD42" s="1">
        <f>CD40/$J$33*100</f>
        <v>7.4065744069981925</v>
      </c>
      <c r="CJ42" s="1" t="s">
        <v>62</v>
      </c>
      <c r="CL42" s="1">
        <f>CL40/$J$33*100</f>
        <v>7.8376398237897673</v>
      </c>
    </row>
    <row r="43" spans="1:97" x14ac:dyDescent="0.3">
      <c r="A43" s="7" t="s">
        <v>63</v>
      </c>
      <c r="J43" s="1">
        <f>J38+J39</f>
        <v>0</v>
      </c>
      <c r="R43" s="1">
        <f>R38+R39</f>
        <v>0.36955504441060327</v>
      </c>
      <c r="Z43" s="1">
        <f>Z38+Z39</f>
        <v>0.37885041661984076</v>
      </c>
      <c r="AH43" s="1">
        <f>AH38+AH39</f>
        <v>0.62344613179891439</v>
      </c>
      <c r="AP43" s="1">
        <f>AP38+AP39</f>
        <v>2.20048658642947</v>
      </c>
      <c r="AX43" s="1">
        <f>AX38+AX39</f>
        <v>1.7673365990553513</v>
      </c>
      <c r="BF43" s="1">
        <f>BF38+BF39</f>
        <v>1.6212086442878721</v>
      </c>
      <c r="BN43" s="1">
        <f>BN38+BN39</f>
        <v>5.1848799634200411</v>
      </c>
      <c r="BV43" s="1">
        <f>BV38+BV39</f>
        <v>2.1302463516719428</v>
      </c>
      <c r="CD43" s="1">
        <f>CD38+CD39</f>
        <v>2.4019429474903511</v>
      </c>
      <c r="CJ43" s="1" t="s">
        <v>63</v>
      </c>
      <c r="CL43" s="1">
        <f>CL38+CL39</f>
        <v>3.3680158564670477</v>
      </c>
    </row>
    <row r="44" spans="1:97" x14ac:dyDescent="0.3">
      <c r="A44" s="7" t="s">
        <v>19</v>
      </c>
      <c r="J44" s="1">
        <f>J40/$J$33</f>
        <v>0</v>
      </c>
      <c r="R44" s="1">
        <f>R40/$J$33</f>
        <v>3.9974076019706775E-2</v>
      </c>
      <c r="Z44" s="1">
        <f>Z40/$J$33</f>
        <v>3.276071844232345E-2</v>
      </c>
      <c r="AH44" s="1">
        <f>AH40/$J$33</f>
        <v>1.9805358179226185E-2</v>
      </c>
      <c r="AP44" s="1">
        <f>AP40/$J$33</f>
        <v>5.6470639560381147E-2</v>
      </c>
      <c r="AX44" s="1">
        <f>AX40/$J$33</f>
        <v>3.5285299455770358E-2</v>
      </c>
      <c r="BF44" s="1">
        <f>BF40/$J$33</f>
        <v>3.7180071673073543E-2</v>
      </c>
      <c r="BN44" s="1">
        <f>BN40/$J$33</f>
        <v>-9.2244080598783182E-2</v>
      </c>
      <c r="BV44" s="1">
        <f>BV40/$J$33</f>
        <v>8.5700115987022471E-2</v>
      </c>
      <c r="CD44" s="1">
        <f>CD40/$J$33</f>
        <v>7.4065744069981926E-2</v>
      </c>
      <c r="CL44" s="1">
        <f>CL40/$J$33</f>
        <v>7.8376398237897674E-2</v>
      </c>
    </row>
    <row r="45" spans="1:97" x14ac:dyDescent="0.3">
      <c r="A45" s="7" t="s">
        <v>64</v>
      </c>
      <c r="J45" s="1">
        <f>J39/$J$33</f>
        <v>0</v>
      </c>
      <c r="R45" s="1">
        <f>R39/$J$33</f>
        <v>2.0138212205362525E-2</v>
      </c>
      <c r="Z45" s="1">
        <f>Z39/$J$33</f>
        <v>2.0644746159934849E-2</v>
      </c>
      <c r="AH45" s="1">
        <f>AH39/$J$33</f>
        <v>3.3973533011307802E-2</v>
      </c>
      <c r="AP45" s="1">
        <f>AP39/$J$33</f>
        <v>0.11991140833497717</v>
      </c>
      <c r="AX45" s="1">
        <f>AX39/$J$33</f>
        <v>9.630770844122509E-2</v>
      </c>
      <c r="BF45" s="1">
        <f>BF39/$J$33</f>
        <v>8.8344738359362282E-2</v>
      </c>
      <c r="BN45" s="1">
        <f>BN39/$J$33</f>
        <v>0.28254035370891345</v>
      </c>
      <c r="BV45" s="1">
        <f>BV39/$J$33</f>
        <v>0.11608379787668252</v>
      </c>
      <c r="CD45" s="1">
        <f>CD39/$J$33</f>
        <v>0.13088939662258001</v>
      </c>
      <c r="CL45" s="1">
        <f>CL39/$J$33</f>
        <v>0.15760179071613969</v>
      </c>
    </row>
    <row r="46" spans="1:97" x14ac:dyDescent="0.3">
      <c r="A46" s="7" t="s">
        <v>65</v>
      </c>
      <c r="J46" s="1">
        <f>J38/$J$33</f>
        <v>0</v>
      </c>
      <c r="R46" s="1">
        <f>R38/$J$33</f>
        <v>0</v>
      </c>
      <c r="Z46" s="1">
        <f>Z38/$J$33</f>
        <v>0</v>
      </c>
      <c r="AH46" s="1">
        <f>AH38/$J$33</f>
        <v>0</v>
      </c>
      <c r="AP46" s="1">
        <f>AP38/$J$33</f>
        <v>0</v>
      </c>
      <c r="AX46" s="1">
        <f>AX38/$J$33</f>
        <v>0</v>
      </c>
      <c r="BF46" s="1">
        <f>BF38/$J$33</f>
        <v>0</v>
      </c>
      <c r="BN46" s="1">
        <f>BN38/$J$33</f>
        <v>0</v>
      </c>
      <c r="BV46" s="1">
        <f>BV38/$J$33</f>
        <v>0</v>
      </c>
      <c r="CD46" s="1">
        <f>CD38/$J$33</f>
        <v>0</v>
      </c>
      <c r="CL46" s="1">
        <f>CL38/$J$33</f>
        <v>2.593194547391393E-2</v>
      </c>
    </row>
    <row r="47" spans="1:97" x14ac:dyDescent="0.3">
      <c r="A47" s="7" t="s">
        <v>66</v>
      </c>
      <c r="J47" s="1">
        <f>J34/J33</f>
        <v>0</v>
      </c>
      <c r="R47" s="1">
        <f>R34/R33</f>
        <v>6.2615276029049441E-2</v>
      </c>
      <c r="Z47" s="1">
        <f>Z34/Z33</f>
        <v>5.5214325576451194E-2</v>
      </c>
      <c r="AH47" s="1">
        <f>AH34/AH33</f>
        <v>5.4865522515646768E-2</v>
      </c>
      <c r="AP47" s="1">
        <f>AP34/AP33</f>
        <v>0.18693858960909979</v>
      </c>
      <c r="AX47" s="1">
        <f>AX34/AX33</f>
        <v>0.13640613937235455</v>
      </c>
      <c r="BF47" s="1">
        <f>BF34/BF33</f>
        <v>0.13037205228038629</v>
      </c>
      <c r="BN47" s="1">
        <f>BN34/BN33</f>
        <v>0.17422504409985656</v>
      </c>
      <c r="BV47" s="1">
        <f>BV34/BV33</f>
        <v>0.22069773538420451</v>
      </c>
      <c r="CD47" s="1">
        <f>CD34/CD33</f>
        <v>0.22134956059780167</v>
      </c>
      <c r="CL47" s="1">
        <f>CL34/CL33</f>
        <v>0.25604616516206596</v>
      </c>
    </row>
    <row r="48" spans="1:97" x14ac:dyDescent="0.3">
      <c r="A48" s="7"/>
    </row>
    <row r="49" spans="1:78" x14ac:dyDescent="0.3">
      <c r="A49" s="7"/>
    </row>
    <row r="50" spans="1:78" x14ac:dyDescent="0.3">
      <c r="B50" s="2"/>
      <c r="C50" s="4" t="s">
        <v>19</v>
      </c>
      <c r="D50" s="1"/>
      <c r="E50" s="1"/>
      <c r="S50" s="2"/>
      <c r="T50" s="2" t="s">
        <v>22</v>
      </c>
      <c r="U50" s="1"/>
      <c r="AI50" s="2"/>
      <c r="AJ50" s="2" t="s">
        <v>67</v>
      </c>
      <c r="AK50" s="1"/>
      <c r="AX50" s="2"/>
      <c r="AY50" s="2" t="s">
        <v>68</v>
      </c>
      <c r="AZ50" s="1"/>
      <c r="BA50" s="1"/>
      <c r="BW50" s="2"/>
      <c r="BX50" s="4" t="s">
        <v>69</v>
      </c>
      <c r="BY50" s="1"/>
    </row>
    <row r="51" spans="1:78" x14ac:dyDescent="0.3">
      <c r="B51" s="2" t="s">
        <v>70</v>
      </c>
      <c r="C51" s="2" t="s">
        <v>24</v>
      </c>
      <c r="D51" s="1" t="s">
        <v>25</v>
      </c>
      <c r="E51" s="1" t="s">
        <v>26</v>
      </c>
      <c r="S51" s="2" t="s">
        <v>70</v>
      </c>
      <c r="T51" s="2" t="s">
        <v>24</v>
      </c>
      <c r="U51" s="1" t="s">
        <v>25</v>
      </c>
      <c r="V51" s="1" t="s">
        <v>26</v>
      </c>
      <c r="AI51" s="2" t="s">
        <v>70</v>
      </c>
      <c r="AJ51" s="2" t="s">
        <v>24</v>
      </c>
      <c r="AK51" s="1" t="s">
        <v>25</v>
      </c>
      <c r="AL51" s="1" t="s">
        <v>26</v>
      </c>
      <c r="AX51" s="2" t="s">
        <v>70</v>
      </c>
      <c r="AY51" s="2" t="s">
        <v>24</v>
      </c>
      <c r="AZ51" s="1" t="s">
        <v>25</v>
      </c>
      <c r="BA51" s="1" t="s">
        <v>26</v>
      </c>
      <c r="BW51" s="2" t="s">
        <v>70</v>
      </c>
      <c r="BX51" s="2" t="s">
        <v>24</v>
      </c>
      <c r="BY51" s="1" t="s">
        <v>25</v>
      </c>
      <c r="BZ51" s="1" t="s">
        <v>26</v>
      </c>
    </row>
    <row r="52" spans="1:78" x14ac:dyDescent="0.3">
      <c r="B52" s="6">
        <v>0</v>
      </c>
      <c r="D52" s="1"/>
      <c r="E52" s="1">
        <f>$J$44</f>
        <v>0</v>
      </c>
      <c r="S52" s="6">
        <v>0</v>
      </c>
      <c r="U52" s="1"/>
      <c r="V52" s="1">
        <v>0</v>
      </c>
      <c r="AI52" s="6">
        <v>0</v>
      </c>
      <c r="AK52" s="1"/>
      <c r="AL52" s="1">
        <v>0</v>
      </c>
      <c r="AX52" s="6">
        <v>0</v>
      </c>
      <c r="AZ52" s="1"/>
      <c r="BA52" s="1">
        <v>0</v>
      </c>
      <c r="BW52" s="6">
        <v>0</v>
      </c>
      <c r="BY52" s="1"/>
      <c r="BZ52" s="1">
        <v>0</v>
      </c>
    </row>
    <row r="53" spans="1:78" x14ac:dyDescent="0.3">
      <c r="B53" s="6">
        <v>0.5</v>
      </c>
      <c r="C53" s="1">
        <f>$Z$44</f>
        <v>3.276071844232345E-2</v>
      </c>
      <c r="D53" s="1">
        <f>$AH$44</f>
        <v>1.9805358179226185E-2</v>
      </c>
      <c r="E53" s="1">
        <f>$R$44</f>
        <v>3.9974076019706775E-2</v>
      </c>
      <c r="S53" s="6">
        <v>0.5</v>
      </c>
      <c r="T53" s="1">
        <f>$Z$42</f>
        <v>3.2760718442323449</v>
      </c>
      <c r="U53" s="1">
        <f>$AH$42</f>
        <v>1.9805358179226185</v>
      </c>
      <c r="V53" s="1">
        <f>$R$42</f>
        <v>3.9974076019706777</v>
      </c>
      <c r="AI53" s="6">
        <v>0.5</v>
      </c>
      <c r="AJ53" s="1">
        <f>$Z$43</f>
        <v>0.37885041661984076</v>
      </c>
      <c r="AK53" s="1">
        <f>$AH$43</f>
        <v>0.62344613179891439</v>
      </c>
      <c r="AL53" s="1">
        <f>$R$43</f>
        <v>0.36955504441060327</v>
      </c>
      <c r="AX53" s="6">
        <v>0.5</v>
      </c>
      <c r="AY53" s="1">
        <f>$Z$24</f>
        <v>2.412916118412312</v>
      </c>
      <c r="AZ53" s="1">
        <f>$AH$24</f>
        <v>2.6670911851035655</v>
      </c>
      <c r="BA53" s="1">
        <f>$R$24</f>
        <v>2.0871226938469309</v>
      </c>
      <c r="BW53" s="6">
        <v>0.5</v>
      </c>
      <c r="BX53" s="1">
        <f>$Z$28</f>
        <v>3.9109234648559879E-2</v>
      </c>
      <c r="BY53" s="1">
        <f>$AH$28</f>
        <v>3.6160131466101385E-2</v>
      </c>
      <c r="BZ53" s="1">
        <f>$R$28</f>
        <v>4.3602624203487719E-2</v>
      </c>
    </row>
    <row r="54" spans="1:78" x14ac:dyDescent="0.3">
      <c r="B54" s="6">
        <v>1</v>
      </c>
      <c r="C54" s="1">
        <f>$AX$44</f>
        <v>3.5285299455770358E-2</v>
      </c>
      <c r="D54" s="1">
        <f>$BF$44</f>
        <v>3.7180071673073543E-2</v>
      </c>
      <c r="E54" s="1">
        <f>$AP$44</f>
        <v>5.6470639560381147E-2</v>
      </c>
      <c r="S54" s="6">
        <v>1</v>
      </c>
      <c r="T54" s="1">
        <f>$AX$42</f>
        <v>3.528529945577036</v>
      </c>
      <c r="U54" s="1">
        <f>$BF$42</f>
        <v>3.7180071673073543</v>
      </c>
      <c r="V54" s="1">
        <f>$AP$42</f>
        <v>5.6470639560381146</v>
      </c>
      <c r="AI54" s="6">
        <v>1</v>
      </c>
      <c r="AJ54" s="1">
        <f>$AX$43</f>
        <v>1.7673365990553513</v>
      </c>
      <c r="AK54" s="1">
        <f>$BF$43</f>
        <v>1.6212086442878721</v>
      </c>
      <c r="AL54" s="1">
        <f>$AP$43</f>
        <v>2.20048658642947</v>
      </c>
      <c r="AX54" s="6">
        <v>1</v>
      </c>
      <c r="AY54" s="1">
        <f>$AX$24</f>
        <v>3.2113800738652483</v>
      </c>
      <c r="AZ54" s="1">
        <f>$BF$24</f>
        <v>3.3678371574199679</v>
      </c>
      <c r="BA54" s="1">
        <f>$AP$24</f>
        <v>4.0676347250096718</v>
      </c>
      <c r="BW54" s="6">
        <v>1</v>
      </c>
      <c r="BX54" s="1">
        <f>$AX$28</f>
        <v>8.2411952767240629E-2</v>
      </c>
      <c r="BY54" s="1">
        <f>$BF$28</f>
        <v>7.8549210972748265E-2</v>
      </c>
      <c r="BZ54" s="1">
        <f>$AP$28</f>
        <v>0.10963612823557901</v>
      </c>
    </row>
    <row r="55" spans="1:78" x14ac:dyDescent="0.3">
      <c r="B55" s="6">
        <v>1.5</v>
      </c>
      <c r="C55" s="1">
        <f>$BV$44</f>
        <v>8.5700115987022471E-2</v>
      </c>
      <c r="D55" s="1">
        <f>$CD$44</f>
        <v>7.4065744069981926E-2</v>
      </c>
      <c r="E55" s="1"/>
      <c r="S55" s="6">
        <v>1.5</v>
      </c>
      <c r="T55" s="1">
        <f>$BV$42</f>
        <v>8.5700115987022478</v>
      </c>
      <c r="U55" s="1">
        <f>$CD$42</f>
        <v>7.4065744069981925</v>
      </c>
      <c r="V55" s="1">
        <f>$BN$42</f>
        <v>-9.2244080598783178</v>
      </c>
      <c r="AI55" s="6">
        <v>1.5</v>
      </c>
      <c r="AJ55" s="1">
        <f>$BV$43</f>
        <v>2.1302463516719428</v>
      </c>
      <c r="AK55" s="1">
        <f>$CD$43</f>
        <v>2.4019429474903511</v>
      </c>
      <c r="AL55" s="1">
        <f>$BN$43</f>
        <v>5.1848799634200411</v>
      </c>
      <c r="AX55" s="6">
        <v>1.5</v>
      </c>
      <c r="AY55" s="1">
        <f>$BV$24</f>
        <v>4.7324305598258478</v>
      </c>
      <c r="AZ55" s="1">
        <f>$CD$24</f>
        <v>4.4287723902454577</v>
      </c>
      <c r="BA55" s="1">
        <f>$BN$24</f>
        <v>5.2168886534650261</v>
      </c>
      <c r="BW55" s="6">
        <v>1.5</v>
      </c>
      <c r="BX55" s="1">
        <f>$BV$28</f>
        <v>0.11539859267482815</v>
      </c>
      <c r="BY55" s="1">
        <f>$CD$28</f>
        <v>0.12028949501957872</v>
      </c>
      <c r="BZ55" s="1">
        <f>$BN$28</f>
        <v>0.11731907824809223</v>
      </c>
    </row>
    <row r="56" spans="1:78" x14ac:dyDescent="0.3">
      <c r="B56" s="6">
        <v>2</v>
      </c>
      <c r="D56" s="1"/>
      <c r="E56" s="1">
        <f>$CL$44</f>
        <v>7.8376398237897674E-2</v>
      </c>
      <c r="S56" s="6">
        <v>2</v>
      </c>
      <c r="U56" s="1"/>
      <c r="V56" s="1">
        <f>$CL$42</f>
        <v>7.8376398237897673</v>
      </c>
      <c r="AI56" s="6">
        <v>2</v>
      </c>
      <c r="AK56" s="1"/>
      <c r="AL56" s="1">
        <f>$CL$43</f>
        <v>3.3680158564670477</v>
      </c>
      <c r="AX56" s="6">
        <v>2</v>
      </c>
      <c r="AZ56" s="1"/>
      <c r="BA56" s="1">
        <f>$CL$24</f>
        <v>5.9222791142899451</v>
      </c>
      <c r="BW56" s="6">
        <v>2</v>
      </c>
      <c r="BY56" s="1"/>
      <c r="BZ56" s="1">
        <f>$CL$28</f>
        <v>0.14640993668181704</v>
      </c>
    </row>
    <row r="57" spans="1:78" x14ac:dyDescent="0.3">
      <c r="S57" s="2"/>
      <c r="T57" s="1"/>
      <c r="U57" s="1"/>
      <c r="AI57" s="2"/>
      <c r="AJ57" s="1"/>
      <c r="AK57" s="1"/>
      <c r="AX57" s="2"/>
      <c r="AZ57" s="1"/>
      <c r="BA57" s="1"/>
    </row>
    <row r="58" spans="1:78" x14ac:dyDescent="0.3">
      <c r="S58" s="2"/>
      <c r="T58" s="2" t="s">
        <v>39</v>
      </c>
      <c r="U58" s="1"/>
      <c r="AI58" s="2"/>
      <c r="AJ58" s="4" t="s">
        <v>45</v>
      </c>
      <c r="AK58" s="1"/>
      <c r="AX58" s="2"/>
      <c r="AY58" s="4" t="s">
        <v>71</v>
      </c>
      <c r="AZ58" s="1"/>
      <c r="BA58" s="1"/>
    </row>
    <row r="59" spans="1:78" x14ac:dyDescent="0.3">
      <c r="S59" s="2" t="s">
        <v>70</v>
      </c>
      <c r="T59" s="2" t="s">
        <v>24</v>
      </c>
      <c r="U59" s="1" t="s">
        <v>25</v>
      </c>
      <c r="V59" s="1" t="s">
        <v>26</v>
      </c>
      <c r="AI59" s="2" t="s">
        <v>70</v>
      </c>
      <c r="AJ59" s="2" t="s">
        <v>24</v>
      </c>
      <c r="AK59" s="1" t="s">
        <v>25</v>
      </c>
      <c r="AL59" s="1" t="s">
        <v>26</v>
      </c>
      <c r="AX59" s="2" t="s">
        <v>70</v>
      </c>
      <c r="AY59" s="2" t="s">
        <v>24</v>
      </c>
      <c r="AZ59" s="1" t="s">
        <v>25</v>
      </c>
      <c r="BA59" s="1" t="s">
        <v>26</v>
      </c>
    </row>
    <row r="60" spans="1:78" x14ac:dyDescent="0.3">
      <c r="S60" s="6">
        <v>0</v>
      </c>
      <c r="U60" s="1"/>
      <c r="V60" s="1">
        <v>100</v>
      </c>
      <c r="AI60" s="6">
        <v>0</v>
      </c>
      <c r="AK60" s="1"/>
      <c r="AL60" s="1">
        <v>0</v>
      </c>
      <c r="AX60" s="6">
        <v>0</v>
      </c>
      <c r="AZ60" s="1"/>
      <c r="BA60" s="1">
        <v>0</v>
      </c>
    </row>
    <row r="61" spans="1:78" x14ac:dyDescent="0.3">
      <c r="S61" s="6">
        <v>0.5</v>
      </c>
      <c r="T61" s="1">
        <f>$Z$41</f>
        <v>96.723928155767652</v>
      </c>
      <c r="U61" s="1">
        <f>$AH$41</f>
        <v>98.019464182077371</v>
      </c>
      <c r="V61" s="1">
        <f>$R$41</f>
        <v>96.002592398029321</v>
      </c>
      <c r="AI61" s="6">
        <v>0.5</v>
      </c>
      <c r="AJ61" s="1">
        <f>$Z$39</f>
        <v>0.37885041661984076</v>
      </c>
      <c r="AK61" s="1">
        <f>$AH$39</f>
        <v>0.62344613179891439</v>
      </c>
      <c r="AL61" s="1">
        <f>$R$39</f>
        <v>0.36955504441060327</v>
      </c>
      <c r="AX61" s="6">
        <v>0.5</v>
      </c>
      <c r="AY61" s="1">
        <f>$Z$21</f>
        <v>0.71769106413351902</v>
      </c>
      <c r="AZ61" s="1">
        <f>$AH$21</f>
        <v>0.66357226021731608</v>
      </c>
      <c r="BA61" s="1">
        <f>$R$21</f>
        <v>0.80014896851905903</v>
      </c>
    </row>
    <row r="62" spans="1:78" x14ac:dyDescent="0.3">
      <c r="S62" s="6">
        <v>1</v>
      </c>
      <c r="T62" s="1">
        <f>$AX$41</f>
        <v>96.471470054422952</v>
      </c>
      <c r="U62" s="1">
        <f>$BF$41</f>
        <v>96.281992832692652</v>
      </c>
      <c r="V62" s="1">
        <f>$AP$41</f>
        <v>94.35293604396189</v>
      </c>
      <c r="AI62" s="6">
        <v>1</v>
      </c>
      <c r="AJ62" s="1">
        <f>$AX$39</f>
        <v>1.7673365990553513</v>
      </c>
      <c r="AK62" s="1">
        <f>$BF$39</f>
        <v>1.6212086442878721</v>
      </c>
      <c r="AL62" s="1">
        <f>$AP$39</f>
        <v>2.20048658642947</v>
      </c>
      <c r="AX62" s="6">
        <v>1</v>
      </c>
      <c r="AY62" s="1">
        <f>$AX$21</f>
        <v>1.5123364752682569</v>
      </c>
      <c r="AZ62" s="1">
        <f>$BF$21</f>
        <v>1.4414515476066945</v>
      </c>
      <c r="BA62" s="1">
        <f>$AP$21</f>
        <v>2.0119255783945409</v>
      </c>
    </row>
    <row r="63" spans="1:78" x14ac:dyDescent="0.3">
      <c r="S63" s="6">
        <v>1.5</v>
      </c>
      <c r="T63" s="1">
        <f>$BV$41</f>
        <v>91.429988401297749</v>
      </c>
      <c r="U63" s="1">
        <f>$CD$41</f>
        <v>92.593425593001811</v>
      </c>
      <c r="V63" s="1">
        <f>$BN$41</f>
        <v>109.22440805987831</v>
      </c>
      <c r="AI63" s="6">
        <v>1.5</v>
      </c>
      <c r="AJ63" s="1">
        <f>$BV$39</f>
        <v>2.1302463516719428</v>
      </c>
      <c r="AK63" s="1">
        <f>$CD$39</f>
        <v>2.4019429474903511</v>
      </c>
      <c r="AL63" s="1">
        <f>$BN$39</f>
        <v>5.1848799634200411</v>
      </c>
      <c r="AX63" s="6">
        <v>1.5</v>
      </c>
      <c r="AY63" s="1">
        <f>$BV$21</f>
        <v>2.1176721948292494</v>
      </c>
      <c r="AZ63" s="1">
        <f>$CD$21</f>
        <v>2.207424831001239</v>
      </c>
      <c r="BA63" s="1">
        <f>$BN$21</f>
        <v>2.1529149027757146</v>
      </c>
    </row>
    <row r="64" spans="1:78" x14ac:dyDescent="0.3">
      <c r="S64" s="6">
        <v>2</v>
      </c>
      <c r="U64" s="1"/>
      <c r="V64" s="1">
        <f>$CL$41</f>
        <v>92.162360176210242</v>
      </c>
      <c r="AI64" s="6">
        <v>2</v>
      </c>
      <c r="AK64" s="1"/>
      <c r="AL64" s="1">
        <f>$CL$39</f>
        <v>2.8921403833347448</v>
      </c>
      <c r="AX64" s="6">
        <v>2</v>
      </c>
      <c r="AZ64" s="1"/>
      <c r="BA64" s="1">
        <f>$CL$21</f>
        <v>2.686759385631794</v>
      </c>
    </row>
    <row r="65" spans="2:53" x14ac:dyDescent="0.3">
      <c r="C65" s="5" t="s">
        <v>66</v>
      </c>
      <c r="AY65" s="2"/>
      <c r="BA65" s="1"/>
    </row>
    <row r="66" spans="2:53" x14ac:dyDescent="0.3">
      <c r="B66" s="2" t="s">
        <v>70</v>
      </c>
      <c r="C66" s="2" t="s">
        <v>24</v>
      </c>
      <c r="D66" s="1" t="s">
        <v>25</v>
      </c>
      <c r="E66" s="1" t="s">
        <v>26</v>
      </c>
      <c r="AI66" s="2"/>
      <c r="AJ66" s="4" t="s">
        <v>72</v>
      </c>
      <c r="AK66" s="1"/>
      <c r="AX66" s="2"/>
      <c r="AY66" s="2" t="s">
        <v>73</v>
      </c>
      <c r="AZ66" s="1"/>
      <c r="BA66" s="1"/>
    </row>
    <row r="67" spans="2:53" x14ac:dyDescent="0.3">
      <c r="B67" s="6">
        <v>0</v>
      </c>
      <c r="D67" s="1"/>
      <c r="E67" s="1">
        <f>$J$47</f>
        <v>0</v>
      </c>
      <c r="AI67" s="2" t="s">
        <v>70</v>
      </c>
      <c r="AJ67" s="2" t="s">
        <v>24</v>
      </c>
      <c r="AK67" s="1" t="s">
        <v>25</v>
      </c>
      <c r="AL67" s="1" t="s">
        <v>26</v>
      </c>
      <c r="AX67" s="2" t="s">
        <v>70</v>
      </c>
      <c r="AY67" s="2" t="s">
        <v>24</v>
      </c>
      <c r="AZ67" s="1" t="s">
        <v>25</v>
      </c>
      <c r="BA67" s="1" t="s">
        <v>26</v>
      </c>
    </row>
    <row r="68" spans="2:53" x14ac:dyDescent="0.3">
      <c r="B68" s="6">
        <v>0.5</v>
      </c>
      <c r="C68" s="1">
        <f>$Z$47</f>
        <v>5.5214325576451194E-2</v>
      </c>
      <c r="D68" s="1">
        <f>$AH$47</f>
        <v>5.4865522515646768E-2</v>
      </c>
      <c r="E68" s="1">
        <f>$R$47</f>
        <v>6.2615276029049441E-2</v>
      </c>
      <c r="AI68" s="6">
        <v>0</v>
      </c>
      <c r="AK68" s="1"/>
      <c r="AL68" s="1">
        <v>0</v>
      </c>
      <c r="AX68" s="6">
        <v>0</v>
      </c>
      <c r="AZ68" s="1"/>
      <c r="BA68" s="1">
        <v>0</v>
      </c>
    </row>
    <row r="69" spans="2:53" x14ac:dyDescent="0.3">
      <c r="B69" s="6">
        <v>1</v>
      </c>
      <c r="C69" s="1">
        <f>$AX$47</f>
        <v>0.13640613937235455</v>
      </c>
      <c r="D69" s="1">
        <f>$BF$47</f>
        <v>0.13037205228038629</v>
      </c>
      <c r="E69" s="1">
        <f>$AP$47</f>
        <v>0.18693858960909979</v>
      </c>
      <c r="AI69" s="6">
        <v>0.5</v>
      </c>
      <c r="AJ69" s="1">
        <f>$Z$38</f>
        <v>0</v>
      </c>
      <c r="AK69" s="1">
        <f>$AH$38</f>
        <v>0</v>
      </c>
      <c r="AL69" s="1">
        <f>$R$38</f>
        <v>0</v>
      </c>
      <c r="AX69" s="6">
        <v>0.5</v>
      </c>
      <c r="AY69" s="1">
        <f>$Z$25</f>
        <v>0.15056836326016212</v>
      </c>
      <c r="AZ69" s="1">
        <f>$AH$25</f>
        <v>0.14235310153378095</v>
      </c>
      <c r="BA69" s="1">
        <f>$R$25</f>
        <v>0.18146571044145041</v>
      </c>
    </row>
    <row r="70" spans="2:53" x14ac:dyDescent="0.3">
      <c r="B70" s="6">
        <v>1.5</v>
      </c>
      <c r="C70" s="1">
        <f>$BV$47</f>
        <v>0.22069773538420451</v>
      </c>
      <c r="D70" s="1">
        <f>$CD$47</f>
        <v>0.22134956059780167</v>
      </c>
      <c r="E70" s="1">
        <f>$BN$47</f>
        <v>0.17422504409985656</v>
      </c>
      <c r="AI70" s="6">
        <v>1</v>
      </c>
      <c r="AJ70" s="1">
        <f>$AX$38</f>
        <v>0</v>
      </c>
      <c r="AK70" s="1">
        <f>$BF$38</f>
        <v>0</v>
      </c>
      <c r="AL70" s="1">
        <f>$AP$38</f>
        <v>0</v>
      </c>
      <c r="AX70" s="6">
        <v>1</v>
      </c>
      <c r="AY70" s="1">
        <f>$AX$25</f>
        <v>0.3481665709786077</v>
      </c>
      <c r="AZ70" s="1">
        <f>$BF$25</f>
        <v>0.28642080672703568</v>
      </c>
      <c r="BA70" s="1">
        <f>$AP$25</f>
        <v>0.40292218380447353</v>
      </c>
    </row>
    <row r="71" spans="2:53" x14ac:dyDescent="0.3">
      <c r="B71" s="6">
        <v>2</v>
      </c>
      <c r="D71" s="1"/>
      <c r="E71" s="1">
        <f>$CL$47</f>
        <v>0.25604616516206596</v>
      </c>
      <c r="AI71" s="6">
        <v>1.5</v>
      </c>
      <c r="AJ71" s="1">
        <f>$BV$38</f>
        <v>0</v>
      </c>
      <c r="AK71" s="1">
        <f>$CD$38</f>
        <v>0</v>
      </c>
      <c r="AL71" s="1">
        <f>$BN$38</f>
        <v>0</v>
      </c>
      <c r="AX71" s="6">
        <v>1.5</v>
      </c>
      <c r="AY71" s="1">
        <f>$BV$25</f>
        <v>0.3910375693892571</v>
      </c>
      <c r="AZ71" s="1">
        <f>$CD$25</f>
        <v>0.38709843004099331</v>
      </c>
      <c r="BA71" s="1">
        <f>$BN$25</f>
        <v>0.36976718511829315</v>
      </c>
    </row>
    <row r="72" spans="2:53" x14ac:dyDescent="0.3">
      <c r="AI72" s="6">
        <v>2</v>
      </c>
      <c r="AK72" s="1"/>
      <c r="AL72" s="1">
        <f>$CL$38</f>
        <v>0.47587547313230277</v>
      </c>
      <c r="AX72" s="6">
        <v>2</v>
      </c>
      <c r="AZ72" s="1"/>
      <c r="BA72" s="1">
        <f>$CL$25</f>
        <v>0.52515266181886455</v>
      </c>
    </row>
    <row r="73" spans="2:53" x14ac:dyDescent="0.3">
      <c r="B73" s="1">
        <f>POX!DQ61</f>
        <v>0</v>
      </c>
      <c r="C73" s="1">
        <f>POX!DR61</f>
        <v>0</v>
      </c>
    </row>
    <row r="74" spans="2:53" x14ac:dyDescent="0.3">
      <c r="B74" s="1">
        <f>POX!DQ62</f>
        <v>0</v>
      </c>
      <c r="C74" s="1">
        <f>POX!DR62</f>
        <v>0</v>
      </c>
      <c r="AI74" s="2"/>
      <c r="AJ74" s="4" t="s">
        <v>74</v>
      </c>
      <c r="AK74" s="1"/>
      <c r="AX74" s="2"/>
      <c r="AY74" s="4" t="s">
        <v>75</v>
      </c>
      <c r="AZ74" s="1"/>
      <c r="BA74" s="1"/>
    </row>
    <row r="75" spans="2:53" x14ac:dyDescent="0.3">
      <c r="AI75" s="2" t="s">
        <v>70</v>
      </c>
      <c r="AJ75" s="2" t="s">
        <v>24</v>
      </c>
      <c r="AK75" s="1" t="s">
        <v>25</v>
      </c>
      <c r="AL75" s="1" t="s">
        <v>26</v>
      </c>
      <c r="AX75" s="2" t="s">
        <v>70</v>
      </c>
      <c r="AY75" s="2" t="s">
        <v>24</v>
      </c>
      <c r="AZ75" s="1" t="s">
        <v>25</v>
      </c>
      <c r="BA75" s="1" t="s">
        <v>26</v>
      </c>
    </row>
    <row r="76" spans="2:53" x14ac:dyDescent="0.3">
      <c r="AI76" s="6">
        <v>0</v>
      </c>
      <c r="AK76" s="1"/>
      <c r="AL76" s="1">
        <v>0</v>
      </c>
      <c r="AX76" s="6">
        <v>0</v>
      </c>
      <c r="AZ76" s="1"/>
      <c r="BA76" s="1"/>
    </row>
    <row r="77" spans="2:53" x14ac:dyDescent="0.3">
      <c r="AI77" s="6">
        <v>0.5</v>
      </c>
      <c r="AJ77" s="1">
        <f>$Z$45</f>
        <v>2.0644746159934849E-2</v>
      </c>
      <c r="AK77" s="1">
        <f>$AH$45</f>
        <v>3.3973533011307802E-2</v>
      </c>
      <c r="AL77" s="1">
        <f>$R$45</f>
        <v>2.0138212205362525E-2</v>
      </c>
      <c r="AX77" s="6">
        <v>0.5</v>
      </c>
      <c r="AY77" s="1">
        <f>$Z$26</f>
        <v>6.2400993599079371E-2</v>
      </c>
      <c r="AZ77" s="1">
        <f>$AH$26</f>
        <v>5.3373916245856905E-2</v>
      </c>
      <c r="BA77" s="1">
        <f>$R$26</f>
        <v>8.6945396634530131E-2</v>
      </c>
    </row>
    <row r="78" spans="2:53" x14ac:dyDescent="0.3">
      <c r="AI78" s="6">
        <v>1</v>
      </c>
      <c r="AJ78" s="1">
        <f>$AX$45</f>
        <v>9.630770844122509E-2</v>
      </c>
      <c r="AK78" s="1">
        <f>$BF$45</f>
        <v>8.8344738359362282E-2</v>
      </c>
      <c r="AL78" s="1">
        <f>$AP$45</f>
        <v>0.11991140833497717</v>
      </c>
      <c r="AX78" s="6">
        <v>1</v>
      </c>
      <c r="AY78" s="1">
        <f>$AX$26</f>
        <v>0.10841649476872758</v>
      </c>
      <c r="AZ78" s="1">
        <f>$BF$26</f>
        <v>8.5045919187629868E-2</v>
      </c>
      <c r="BA78" s="1">
        <f>$AP$26</f>
        <v>9.9055645613192439E-2</v>
      </c>
    </row>
    <row r="79" spans="2:53" x14ac:dyDescent="0.3">
      <c r="AI79" s="6">
        <v>1.5</v>
      </c>
      <c r="AJ79" s="1">
        <f>$BV$45</f>
        <v>0.11608379787668252</v>
      </c>
      <c r="AK79" s="1">
        <f>$CD$45</f>
        <v>0.13088939662258001</v>
      </c>
      <c r="AL79" s="1">
        <f>$BN$45</f>
        <v>0.28254035370891345</v>
      </c>
      <c r="AX79" s="6">
        <v>1.5</v>
      </c>
      <c r="AY79" s="1">
        <f>$BV$26</f>
        <v>8.2629330625328221E-2</v>
      </c>
      <c r="AZ79" s="1">
        <f>$CD$26</f>
        <v>8.7405356593532005E-2</v>
      </c>
      <c r="BA79" s="1">
        <f>$BN$26</f>
        <v>7.0878872385496672E-2</v>
      </c>
    </row>
    <row r="80" spans="2:53" x14ac:dyDescent="0.3">
      <c r="AI80" s="6">
        <v>2</v>
      </c>
      <c r="AK80" s="1"/>
      <c r="AL80" s="1">
        <f>$CL$45</f>
        <v>0.15760179071613969</v>
      </c>
      <c r="AX80" s="6">
        <v>2</v>
      </c>
      <c r="AZ80" s="1"/>
      <c r="BA80" s="1">
        <f>$CL$26</f>
        <v>8.8674081664222276E-2</v>
      </c>
    </row>
    <row r="81" spans="35:53" x14ac:dyDescent="0.3">
      <c r="AX81" s="2"/>
      <c r="AZ81" s="1"/>
      <c r="BA81" s="1"/>
    </row>
    <row r="82" spans="35:53" x14ac:dyDescent="0.3">
      <c r="AI82" s="2"/>
      <c r="AJ82" s="4" t="s">
        <v>76</v>
      </c>
      <c r="AK82" s="1"/>
      <c r="AX82" s="2"/>
      <c r="AY82" s="4" t="s">
        <v>77</v>
      </c>
      <c r="AZ82" s="1"/>
      <c r="BA82" s="1"/>
    </row>
    <row r="83" spans="35:53" x14ac:dyDescent="0.3">
      <c r="AI83" s="2" t="s">
        <v>70</v>
      </c>
      <c r="AJ83" s="2" t="s">
        <v>24</v>
      </c>
      <c r="AK83" s="1" t="s">
        <v>25</v>
      </c>
      <c r="AL83" s="1" t="s">
        <v>26</v>
      </c>
      <c r="AX83" s="2" t="s">
        <v>70</v>
      </c>
      <c r="AY83" s="2" t="s">
        <v>24</v>
      </c>
      <c r="AZ83" s="1" t="s">
        <v>25</v>
      </c>
      <c r="BA83" s="1" t="s">
        <v>26</v>
      </c>
    </row>
    <row r="84" spans="35:53" x14ac:dyDescent="0.3">
      <c r="AI84" s="6">
        <v>0</v>
      </c>
      <c r="AK84" s="1"/>
      <c r="AL84" s="1">
        <v>0</v>
      </c>
      <c r="AX84" s="6">
        <v>0</v>
      </c>
      <c r="AZ84" s="1"/>
      <c r="BA84" s="1"/>
    </row>
    <row r="85" spans="35:53" x14ac:dyDescent="0.3">
      <c r="AI85" s="6">
        <v>0.5</v>
      </c>
      <c r="AJ85" s="1">
        <f>$Z$46</f>
        <v>0</v>
      </c>
      <c r="AK85" s="1">
        <f>$AH$46</f>
        <v>0</v>
      </c>
      <c r="AL85" s="1">
        <f>$R$46</f>
        <v>0</v>
      </c>
      <c r="AX85" s="6">
        <v>0.5</v>
      </c>
      <c r="AY85" s="1">
        <f>$Z$27</f>
        <v>0.2097955106100505</v>
      </c>
      <c r="AZ85" s="1">
        <f>$AH$27</f>
        <v>0.21452539545152344</v>
      </c>
      <c r="BA85" s="1">
        <f>$R$27</f>
        <v>0.22678990735601756</v>
      </c>
    </row>
    <row r="86" spans="35:53" x14ac:dyDescent="0.3">
      <c r="AI86" s="6">
        <v>1</v>
      </c>
      <c r="AJ86" s="1">
        <f>$AX$46</f>
        <v>0</v>
      </c>
      <c r="AK86" s="1">
        <f>$BF$46</f>
        <v>0</v>
      </c>
      <c r="AL86" s="1">
        <f>$AP$46</f>
        <v>0</v>
      </c>
      <c r="AX86" s="6">
        <v>1</v>
      </c>
      <c r="AY86" s="1">
        <f>$AX$27</f>
        <v>0.23021766430440041</v>
      </c>
      <c r="AZ86" s="1">
        <f>$BF$27</f>
        <v>0.19870304152962531</v>
      </c>
      <c r="BA86" s="1">
        <f>$AP$27</f>
        <v>0.20026694234187029</v>
      </c>
    </row>
    <row r="87" spans="35:53" x14ac:dyDescent="0.3">
      <c r="AI87" s="6">
        <v>1.5</v>
      </c>
      <c r="AJ87" s="1">
        <f>$BV$46</f>
        <v>0</v>
      </c>
      <c r="AK87" s="1">
        <f>$CD$46</f>
        <v>0</v>
      </c>
      <c r="AL87" s="1">
        <f>$BN$46</f>
        <v>0</v>
      </c>
      <c r="AX87" s="6">
        <v>1.5</v>
      </c>
      <c r="AY87" s="1">
        <f>$BV$27</f>
        <v>0.18465443818172575</v>
      </c>
      <c r="AZ87" s="1">
        <f>$CD$27</f>
        <v>0.17536199856255763</v>
      </c>
      <c r="BA87" s="1">
        <f>$BN$27</f>
        <v>0.17175188143365952</v>
      </c>
    </row>
    <row r="88" spans="35:53" x14ac:dyDescent="0.3">
      <c r="AI88" s="6">
        <v>2</v>
      </c>
      <c r="AK88" s="1"/>
      <c r="AL88" s="1">
        <f>$CL$46</f>
        <v>2.593194547391393E-2</v>
      </c>
      <c r="AX88" s="6">
        <v>2</v>
      </c>
      <c r="AZ88" s="1"/>
      <c r="BA88" s="1">
        <f>$CL$27</f>
        <v>0.19545950583713115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G133"/>
  <sheetViews>
    <sheetView topLeftCell="A22" zoomScale="80" zoomScaleNormal="80" workbookViewId="0">
      <pane xSplit="1" topLeftCell="B1" activePane="topRight" state="frozen"/>
      <selection activeCell="A79" sqref="A79"/>
      <selection pane="topRight" activeCell="A48" sqref="A48:XFD48"/>
    </sheetView>
  </sheetViews>
  <sheetFormatPr defaultColWidth="8.88671875" defaultRowHeight="14.4" x14ac:dyDescent="0.3"/>
  <cols>
    <col min="1" max="1" width="18.88671875" style="1" customWidth="1"/>
    <col min="2" max="3" width="8.88671875" style="1"/>
    <col min="4" max="4" width="6.21875" style="2" customWidth="1"/>
    <col min="5" max="5" width="7.88671875" style="2" customWidth="1"/>
    <col min="6" max="6" width="6.21875" style="1" customWidth="1"/>
    <col min="7" max="7" width="6.109375" style="1" customWidth="1"/>
    <col min="8" max="8" width="5.6640625" style="1" customWidth="1"/>
    <col min="9" max="10" width="7.44140625" style="1" customWidth="1"/>
    <col min="11" max="11" width="10.44140625" style="1" customWidth="1"/>
    <col min="12" max="12" width="6.5546875" style="2" customWidth="1"/>
    <col min="13" max="13" width="7.88671875" style="2" customWidth="1"/>
    <col min="14" max="14" width="6.21875" style="1" customWidth="1"/>
    <col min="15" max="15" width="6.109375" style="1" customWidth="1"/>
    <col min="16" max="16" width="5.6640625" style="1" customWidth="1"/>
    <col min="17" max="17" width="8.44140625" style="1" customWidth="1"/>
    <col min="18" max="18" width="7.44140625" style="1" customWidth="1"/>
    <col min="19" max="19" width="10.44140625" style="1" customWidth="1"/>
    <col min="20" max="20" width="6.33203125" style="2" customWidth="1"/>
    <col min="21" max="21" width="7.88671875" style="2" customWidth="1"/>
    <col min="22" max="22" width="6.21875" style="1" customWidth="1"/>
    <col min="23" max="23" width="6.109375" style="1" customWidth="1"/>
    <col min="24" max="24" width="5.6640625" style="1" customWidth="1"/>
    <col min="25" max="25" width="8.44140625" style="1" customWidth="1"/>
    <col min="26" max="26" width="7.44140625" style="1" customWidth="1"/>
    <col min="27" max="27" width="10.44140625" style="1" customWidth="1"/>
    <col min="28" max="28" width="6.21875" style="2" customWidth="1"/>
    <col min="29" max="29" width="7.88671875" style="2" customWidth="1"/>
    <col min="30" max="30" width="6.21875" style="1" customWidth="1"/>
    <col min="31" max="31" width="6.109375" style="1" customWidth="1"/>
    <col min="32" max="32" width="5.6640625" style="1" customWidth="1"/>
    <col min="33" max="34" width="7.44140625" style="1" customWidth="1"/>
    <col min="35" max="35" width="10.44140625" style="1" customWidth="1"/>
    <col min="36" max="36" width="6.21875" style="2" customWidth="1"/>
    <col min="37" max="37" width="7.88671875" style="2" customWidth="1"/>
    <col min="38" max="38" width="6.21875" style="1" customWidth="1"/>
    <col min="39" max="39" width="6.109375" style="1" customWidth="1"/>
    <col min="40" max="40" width="5.6640625" style="1" customWidth="1"/>
    <col min="41" max="42" width="7.44140625" style="1" customWidth="1"/>
    <col min="43" max="43" width="10.44140625" style="1" customWidth="1"/>
    <col min="44" max="44" width="6.5546875" style="2" customWidth="1"/>
    <col min="45" max="45" width="7.88671875" style="2" customWidth="1"/>
    <col min="46" max="46" width="6.21875" style="1" customWidth="1"/>
    <col min="47" max="47" width="6.109375" style="1" customWidth="1"/>
    <col min="48" max="48" width="5.6640625" style="1" customWidth="1"/>
    <col min="49" max="50" width="7.44140625" style="1" customWidth="1"/>
    <col min="51" max="51" width="10.44140625" style="1" customWidth="1"/>
    <col min="52" max="52" width="6.33203125" style="2" customWidth="1"/>
    <col min="53" max="53" width="7.88671875" style="2" customWidth="1"/>
    <col min="54" max="54" width="6.21875" style="1" customWidth="1"/>
    <col min="55" max="55" width="6.109375" style="1" customWidth="1"/>
    <col min="56" max="56" width="5.6640625" style="1" customWidth="1"/>
    <col min="57" max="57" width="8.44140625" style="1" customWidth="1"/>
    <col min="58" max="58" width="7.44140625" style="1" customWidth="1"/>
    <col min="59" max="59" width="10.44140625" style="1" customWidth="1"/>
    <col min="60" max="60" width="9.88671875" style="2" customWidth="1"/>
    <col min="61" max="61" width="7.88671875" style="2" customWidth="1"/>
    <col min="62" max="62" width="6.21875" style="1" customWidth="1"/>
    <col min="63" max="63" width="6.109375" style="1" customWidth="1"/>
    <col min="64" max="64" width="5.6640625" style="1" customWidth="1"/>
    <col min="65" max="66" width="7.44140625" style="1" customWidth="1"/>
    <col min="67" max="67" width="10.44140625" style="1" customWidth="1"/>
    <col min="68" max="68" width="6.5546875" style="2" customWidth="1"/>
    <col min="69" max="69" width="7.88671875" style="2" customWidth="1"/>
    <col min="70" max="70" width="6.21875" style="1" customWidth="1"/>
    <col min="71" max="71" width="6.109375" style="1" customWidth="1"/>
    <col min="72" max="72" width="5.6640625" style="1" customWidth="1"/>
    <col min="73" max="74" width="7.44140625" style="1" customWidth="1"/>
    <col min="75" max="75" width="10.44140625" style="1" customWidth="1"/>
    <col min="76" max="76" width="6.5546875" style="2" customWidth="1"/>
    <col min="77" max="77" width="7.88671875" style="2" customWidth="1"/>
    <col min="78" max="78" width="6.21875" style="1" customWidth="1"/>
    <col min="79" max="79" width="6.109375" style="1" customWidth="1"/>
    <col min="80" max="80" width="5.6640625" style="1" customWidth="1"/>
    <col min="81" max="82" width="7.44140625" style="1" customWidth="1"/>
    <col min="83" max="83" width="10.44140625" style="1" customWidth="1"/>
    <col min="84" max="84" width="6.33203125" style="2" customWidth="1"/>
    <col min="85" max="85" width="7.88671875" style="2" customWidth="1"/>
    <col min="86" max="86" width="6.21875" style="1" customWidth="1"/>
    <col min="87" max="87" width="6.109375" style="1" customWidth="1"/>
    <col min="88" max="88" width="5.6640625" style="1" customWidth="1"/>
    <col min="89" max="89" width="8.44140625" style="1" customWidth="1"/>
    <col min="90" max="90" width="7.44140625" style="1" customWidth="1"/>
    <col min="91" max="91" width="10.44140625" style="1" customWidth="1"/>
    <col min="92" max="92" width="6.33203125" style="2" customWidth="1"/>
    <col min="93" max="93" width="7.88671875" style="2" customWidth="1"/>
    <col min="94" max="94" width="6.21875" style="1" customWidth="1"/>
    <col min="95" max="95" width="6.109375" style="1" customWidth="1"/>
    <col min="96" max="96" width="5.6640625" style="1" customWidth="1"/>
    <col min="97" max="98" width="7.44140625" style="1" customWidth="1"/>
    <col min="99" max="99" width="10.44140625" style="1" customWidth="1"/>
    <col min="100" max="100" width="6.21875" style="2" customWidth="1"/>
    <col min="101" max="101" width="7.88671875" style="2" customWidth="1"/>
    <col min="102" max="102" width="6.21875" style="1" customWidth="1"/>
    <col min="103" max="103" width="6.109375" style="1" customWidth="1"/>
    <col min="104" max="104" width="5.6640625" style="1" customWidth="1"/>
    <col min="105" max="106" width="7.44140625" style="1" customWidth="1"/>
    <col min="107" max="107" width="10.44140625" style="1" customWidth="1"/>
    <col min="108" max="108" width="6.5546875" style="2" customWidth="1"/>
    <col min="109" max="109" width="7.88671875" style="2" customWidth="1"/>
    <col min="110" max="110" width="6.21875" style="1" customWidth="1"/>
    <col min="111" max="111" width="6.109375" style="1" customWidth="1"/>
    <col min="112" max="112" width="5.6640625" style="1" customWidth="1"/>
    <col min="113" max="114" width="7.44140625" style="1" customWidth="1"/>
    <col min="115" max="115" width="10.44140625" style="1" customWidth="1"/>
    <col min="116" max="116" width="6.109375" style="2" customWidth="1"/>
    <col min="117" max="117" width="7.88671875" style="2" customWidth="1"/>
    <col min="118" max="118" width="6.21875" style="1" customWidth="1"/>
    <col min="119" max="119" width="6.109375" style="1" customWidth="1"/>
    <col min="120" max="120" width="5.6640625" style="1" customWidth="1"/>
    <col min="121" max="122" width="7.44140625" style="1" customWidth="1"/>
    <col min="123" max="123" width="10.44140625" style="1" customWidth="1"/>
    <col min="124" max="124" width="6" style="2" customWidth="1"/>
    <col min="125" max="125" width="7.88671875" style="2" customWidth="1"/>
    <col min="126" max="126" width="6.21875" style="1" customWidth="1"/>
    <col min="127" max="127" width="6.109375" style="1" customWidth="1"/>
    <col min="128" max="128" width="5.6640625" style="1" customWidth="1"/>
    <col min="129" max="129" width="8.44140625" style="1" customWidth="1"/>
    <col min="130" max="130" width="7.44140625" style="1" customWidth="1"/>
    <col min="131" max="131" width="10.44140625" style="1" customWidth="1"/>
    <col min="132" max="132" width="6.109375" style="2" customWidth="1"/>
    <col min="133" max="133" width="7.88671875" style="2" customWidth="1"/>
    <col min="134" max="134" width="6.44140625" style="1" customWidth="1"/>
    <col min="135" max="135" width="6.109375" style="1" customWidth="1"/>
    <col min="136" max="136" width="5.6640625" style="1" customWidth="1"/>
    <col min="137" max="137" width="7.44140625" style="1" customWidth="1"/>
    <col min="138" max="16384" width="8.88671875" style="1"/>
  </cols>
  <sheetData>
    <row r="1" spans="1:137" x14ac:dyDescent="0.3">
      <c r="A1" s="1" t="s">
        <v>2</v>
      </c>
      <c r="D1" s="2" t="s">
        <v>201</v>
      </c>
      <c r="L1" s="2" t="s">
        <v>202</v>
      </c>
      <c r="T1" s="2" t="s">
        <v>203</v>
      </c>
      <c r="AB1" s="2" t="s">
        <v>205</v>
      </c>
      <c r="AJ1" s="2" t="s">
        <v>204</v>
      </c>
      <c r="AR1" s="2" t="s">
        <v>206</v>
      </c>
      <c r="AZ1" s="2" t="s">
        <v>209</v>
      </c>
      <c r="BH1" s="2" t="s">
        <v>208</v>
      </c>
      <c r="BP1" s="2" t="s">
        <v>207</v>
      </c>
      <c r="BX1" s="2" t="s">
        <v>210</v>
      </c>
      <c r="CF1" s="2" t="s">
        <v>211</v>
      </c>
      <c r="CN1" s="2" t="s">
        <v>212</v>
      </c>
      <c r="CV1" s="2" t="s">
        <v>213</v>
      </c>
      <c r="DD1" s="2" t="s">
        <v>214</v>
      </c>
      <c r="DL1" s="2" t="s">
        <v>215</v>
      </c>
      <c r="DT1" s="2" t="s">
        <v>216</v>
      </c>
      <c r="EB1" s="2" t="s">
        <v>40</v>
      </c>
    </row>
    <row r="2" spans="1:137" x14ac:dyDescent="0.3">
      <c r="A2" s="1" t="s">
        <v>78</v>
      </c>
      <c r="B2" s="1" t="s">
        <v>3</v>
      </c>
      <c r="C2" s="1" t="s">
        <v>4</v>
      </c>
      <c r="D2" s="2" t="s">
        <v>5</v>
      </c>
      <c r="E2" s="2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79</v>
      </c>
      <c r="K2" s="1" t="s">
        <v>80</v>
      </c>
      <c r="L2" s="2" t="s">
        <v>5</v>
      </c>
      <c r="M2" s="2" t="s">
        <v>6</v>
      </c>
      <c r="N2" s="1" t="s">
        <v>7</v>
      </c>
      <c r="O2" s="1" t="s">
        <v>8</v>
      </c>
      <c r="P2" s="1" t="s">
        <v>9</v>
      </c>
      <c r="Q2" s="1" t="s">
        <v>10</v>
      </c>
      <c r="R2" s="1" t="s">
        <v>79</v>
      </c>
      <c r="S2" s="1" t="s">
        <v>80</v>
      </c>
      <c r="T2" s="2" t="s">
        <v>5</v>
      </c>
      <c r="U2" s="2" t="s">
        <v>6</v>
      </c>
      <c r="V2" s="1" t="s">
        <v>7</v>
      </c>
      <c r="W2" s="1" t="s">
        <v>8</v>
      </c>
      <c r="X2" s="1" t="s">
        <v>9</v>
      </c>
      <c r="Y2" s="1" t="s">
        <v>10</v>
      </c>
      <c r="Z2" s="1" t="s">
        <v>79</v>
      </c>
      <c r="AA2" s="1" t="s">
        <v>80</v>
      </c>
      <c r="AB2" s="2" t="s">
        <v>5</v>
      </c>
      <c r="AC2" s="2" t="s">
        <v>6</v>
      </c>
      <c r="AD2" s="1" t="s">
        <v>7</v>
      </c>
      <c r="AE2" s="1" t="s">
        <v>8</v>
      </c>
      <c r="AF2" s="1" t="s">
        <v>9</v>
      </c>
      <c r="AG2" s="1" t="s">
        <v>10</v>
      </c>
      <c r="AH2" s="1" t="s">
        <v>79</v>
      </c>
      <c r="AI2" s="1" t="s">
        <v>80</v>
      </c>
      <c r="AJ2" s="2" t="s">
        <v>5</v>
      </c>
      <c r="AK2" s="2" t="s">
        <v>6</v>
      </c>
      <c r="AL2" s="1" t="s">
        <v>7</v>
      </c>
      <c r="AM2" s="1" t="s">
        <v>8</v>
      </c>
      <c r="AN2" s="1" t="s">
        <v>9</v>
      </c>
      <c r="AO2" s="1" t="s">
        <v>10</v>
      </c>
      <c r="AP2" s="1" t="s">
        <v>79</v>
      </c>
      <c r="AQ2" s="1" t="s">
        <v>80</v>
      </c>
      <c r="AR2" s="2" t="s">
        <v>5</v>
      </c>
      <c r="AS2" s="2" t="s">
        <v>6</v>
      </c>
      <c r="AT2" s="1" t="s">
        <v>7</v>
      </c>
      <c r="AU2" s="1" t="s">
        <v>8</v>
      </c>
      <c r="AV2" s="1" t="s">
        <v>9</v>
      </c>
      <c r="AW2" s="1" t="s">
        <v>10</v>
      </c>
      <c r="AX2" s="1" t="s">
        <v>79</v>
      </c>
      <c r="AY2" s="1" t="s">
        <v>80</v>
      </c>
      <c r="AZ2" s="2" t="s">
        <v>5</v>
      </c>
      <c r="BA2" s="2" t="s">
        <v>6</v>
      </c>
      <c r="BB2" s="1" t="s">
        <v>7</v>
      </c>
      <c r="BC2" s="1" t="s">
        <v>8</v>
      </c>
      <c r="BD2" s="1" t="s">
        <v>9</v>
      </c>
      <c r="BE2" s="1" t="s">
        <v>10</v>
      </c>
      <c r="BF2" s="1" t="s">
        <v>79</v>
      </c>
      <c r="BG2" s="1" t="s">
        <v>80</v>
      </c>
      <c r="BH2" s="2">
        <v>3</v>
      </c>
      <c r="BI2" s="2" t="s">
        <v>6</v>
      </c>
      <c r="BJ2" s="1" t="s">
        <v>7</v>
      </c>
      <c r="BK2" s="1" t="s">
        <v>8</v>
      </c>
      <c r="BL2" s="1" t="s">
        <v>9</v>
      </c>
      <c r="BM2" s="1" t="s">
        <v>10</v>
      </c>
      <c r="BN2" s="1" t="s">
        <v>79</v>
      </c>
      <c r="BO2" s="1" t="s">
        <v>80</v>
      </c>
      <c r="BP2" s="2" t="s">
        <v>5</v>
      </c>
      <c r="BQ2" s="2" t="s">
        <v>6</v>
      </c>
      <c r="BR2" s="1" t="s">
        <v>7</v>
      </c>
      <c r="BS2" s="1" t="s">
        <v>8</v>
      </c>
      <c r="BT2" s="1" t="s">
        <v>9</v>
      </c>
      <c r="BU2" s="1" t="s">
        <v>10</v>
      </c>
      <c r="BV2" s="1" t="s">
        <v>79</v>
      </c>
      <c r="BW2" s="1" t="s">
        <v>80</v>
      </c>
      <c r="BX2" s="2" t="s">
        <v>5</v>
      </c>
      <c r="BY2" s="2" t="s">
        <v>6</v>
      </c>
      <c r="BZ2" s="1" t="s">
        <v>7</v>
      </c>
      <c r="CA2" s="1" t="s">
        <v>8</v>
      </c>
      <c r="CB2" s="1" t="s">
        <v>9</v>
      </c>
      <c r="CC2" s="1" t="s">
        <v>10</v>
      </c>
      <c r="CD2" s="1" t="s">
        <v>79</v>
      </c>
      <c r="CE2" s="1" t="s">
        <v>80</v>
      </c>
      <c r="CF2" s="2" t="s">
        <v>5</v>
      </c>
      <c r="CG2" s="2" t="s">
        <v>6</v>
      </c>
      <c r="CH2" s="1" t="s">
        <v>7</v>
      </c>
      <c r="CI2" s="1" t="s">
        <v>8</v>
      </c>
      <c r="CJ2" s="1" t="s">
        <v>9</v>
      </c>
      <c r="CK2" s="1" t="s">
        <v>10</v>
      </c>
      <c r="CL2" s="1" t="s">
        <v>79</v>
      </c>
      <c r="CM2" s="1" t="s">
        <v>80</v>
      </c>
      <c r="CN2" s="2" t="s">
        <v>5</v>
      </c>
      <c r="CO2" s="2" t="s">
        <v>6</v>
      </c>
      <c r="CP2" s="1" t="s">
        <v>7</v>
      </c>
      <c r="CQ2" s="1" t="s">
        <v>8</v>
      </c>
      <c r="CR2" s="1" t="s">
        <v>9</v>
      </c>
      <c r="CS2" s="1" t="s">
        <v>10</v>
      </c>
      <c r="CT2" s="1" t="s">
        <v>79</v>
      </c>
      <c r="CU2" s="1" t="s">
        <v>80</v>
      </c>
      <c r="CV2" s="2" t="s">
        <v>5</v>
      </c>
      <c r="CW2" s="2" t="s">
        <v>6</v>
      </c>
      <c r="CX2" s="1" t="s">
        <v>7</v>
      </c>
      <c r="CY2" s="1" t="s">
        <v>8</v>
      </c>
      <c r="CZ2" s="1" t="s">
        <v>9</v>
      </c>
      <c r="DA2" s="1" t="s">
        <v>10</v>
      </c>
      <c r="DB2" s="1" t="s">
        <v>79</v>
      </c>
      <c r="DC2" s="1" t="s">
        <v>80</v>
      </c>
      <c r="DD2" s="2" t="s">
        <v>5</v>
      </c>
      <c r="DE2" s="2" t="s">
        <v>6</v>
      </c>
      <c r="DF2" s="1" t="s">
        <v>7</v>
      </c>
      <c r="DG2" s="1" t="s">
        <v>8</v>
      </c>
      <c r="DH2" s="1" t="s">
        <v>9</v>
      </c>
      <c r="DI2" s="1" t="s">
        <v>10</v>
      </c>
      <c r="DJ2" s="1" t="s">
        <v>79</v>
      </c>
      <c r="DK2" s="1" t="s">
        <v>80</v>
      </c>
      <c r="DL2" s="2" t="s">
        <v>5</v>
      </c>
      <c r="DM2" s="2" t="s">
        <v>6</v>
      </c>
      <c r="DN2" s="1" t="s">
        <v>7</v>
      </c>
      <c r="DO2" s="1" t="s">
        <v>8</v>
      </c>
      <c r="DP2" s="1" t="s">
        <v>9</v>
      </c>
      <c r="DQ2" s="1" t="s">
        <v>10</v>
      </c>
      <c r="DR2" s="1" t="s">
        <v>79</v>
      </c>
      <c r="DS2" s="1" t="s">
        <v>80</v>
      </c>
      <c r="DT2" s="2" t="s">
        <v>5</v>
      </c>
      <c r="DU2" s="2" t="s">
        <v>6</v>
      </c>
      <c r="DV2" s="1" t="s">
        <v>7</v>
      </c>
      <c r="DW2" s="1" t="s">
        <v>8</v>
      </c>
      <c r="DX2" s="1" t="s">
        <v>9</v>
      </c>
      <c r="DY2" s="1" t="s">
        <v>10</v>
      </c>
      <c r="DZ2" s="1" t="s">
        <v>79</v>
      </c>
      <c r="EA2" s="1" t="s">
        <v>80</v>
      </c>
    </row>
    <row r="3" spans="1:137" x14ac:dyDescent="0.3">
      <c r="B3" s="1">
        <f t="shared" ref="B3:B11" si="0">AVERAGEA(E3,M3,U3,AC3,AK3,AS3,BA3,BI3,BQ3,BY3,CG3,CO3,CW3,DE3,DM3,DU3,EC3)</f>
        <v>2706.4969375000005</v>
      </c>
      <c r="C3" s="1">
        <f t="shared" ref="C3:C11" si="1">STDEVA(E3,M3,U3,AC3,AK3,AS3,BA3,BI3,BQ3,BY3,CG3,CO3,CW3,DE3,DM3,DU3,EC3)</f>
        <v>0.77672693346291244</v>
      </c>
      <c r="D3" s="2">
        <v>1</v>
      </c>
      <c r="E3" s="2">
        <v>2708.107</v>
      </c>
      <c r="F3" s="1">
        <v>1.2319</v>
      </c>
      <c r="G3" s="1">
        <v>20.058299999999999</v>
      </c>
      <c r="H3" s="1">
        <v>20.810099999999998</v>
      </c>
      <c r="I3" s="1">
        <v>56.102800000000002</v>
      </c>
      <c r="J3" s="1">
        <f t="shared" ref="J3:J11" si="2">I3/I$12*100</f>
        <v>0.82028789761727194</v>
      </c>
      <c r="K3" s="1">
        <f t="shared" ref="K3:K11" si="3">J3/J$6</f>
        <v>3.8232894308496537E-2</v>
      </c>
      <c r="L3" s="2">
        <v>1</v>
      </c>
      <c r="M3" s="2">
        <v>2707.2370000000001</v>
      </c>
      <c r="N3" s="1">
        <v>1.6087</v>
      </c>
      <c r="O3" s="1">
        <v>18.676400000000001</v>
      </c>
      <c r="P3" s="1">
        <v>22.490100000000002</v>
      </c>
      <c r="Q3" s="1">
        <v>74.789100000000005</v>
      </c>
      <c r="R3" s="1">
        <f t="shared" ref="R3:R11" si="4">Q3/Q$12*100</f>
        <v>0.64168413852005457</v>
      </c>
      <c r="S3" s="1">
        <f t="shared" ref="S3:S11" si="5">R3/R$6</f>
        <v>3.2871814073481234E-2</v>
      </c>
      <c r="T3" s="2">
        <v>1</v>
      </c>
      <c r="U3" s="2">
        <v>2706.491</v>
      </c>
      <c r="V3" s="1">
        <v>2.2406999999999999</v>
      </c>
      <c r="W3" s="1">
        <v>20.264099999999999</v>
      </c>
      <c r="X3" s="1">
        <v>22.094000000000001</v>
      </c>
      <c r="Y3" s="1">
        <v>106.20740000000001</v>
      </c>
      <c r="Z3" s="1">
        <f t="shared" ref="Z3:Z11" si="6">Y3/Y$12*100</f>
        <v>0.78130275908952995</v>
      </c>
      <c r="AA3" s="1">
        <f t="shared" ref="AA3:AA11" si="7">Z3/Z$6</f>
        <v>3.7423509579557139E-2</v>
      </c>
      <c r="AB3" s="2">
        <v>1</v>
      </c>
      <c r="AC3" s="2">
        <v>2707.248</v>
      </c>
      <c r="AD3" s="1">
        <v>1.1666000000000001</v>
      </c>
      <c r="AE3" s="1">
        <v>17.777999999999999</v>
      </c>
      <c r="AF3" s="1">
        <v>21.9222</v>
      </c>
      <c r="AG3" s="1">
        <v>52.430999999999997</v>
      </c>
      <c r="AH3" s="1">
        <f t="shared" ref="AH3:AH11" si="8">AG3/AG$12*100</f>
        <v>0.56275430122092918</v>
      </c>
      <c r="AI3" s="1">
        <f t="shared" ref="AI3:AI11" si="9">AH3/AH$6</f>
        <v>3.2922073750945711E-2</v>
      </c>
      <c r="AJ3" s="2">
        <v>1</v>
      </c>
      <c r="AK3" s="2">
        <v>2707.1779999999999</v>
      </c>
      <c r="AL3" s="1">
        <v>0.85360000000000003</v>
      </c>
      <c r="AM3" s="1">
        <v>17.8612</v>
      </c>
      <c r="AN3" s="1">
        <v>21.833200000000001</v>
      </c>
      <c r="AO3" s="1">
        <v>38.328400000000002</v>
      </c>
      <c r="AP3" s="1">
        <f t="shared" ref="AP3:AP11" si="10">AO3/AO$12*100</f>
        <v>0.54748073074487891</v>
      </c>
      <c r="AQ3" s="1">
        <f t="shared" ref="AQ3:AQ11" si="11">AP3/AP$6</f>
        <v>3.6117823085199598E-2</v>
      </c>
      <c r="AR3" s="2">
        <v>1</v>
      </c>
      <c r="AS3" s="2">
        <v>2706.652</v>
      </c>
      <c r="AT3" s="1">
        <v>1.4014</v>
      </c>
      <c r="AU3" s="1">
        <v>18.738</v>
      </c>
      <c r="AV3" s="1">
        <v>22.8431</v>
      </c>
      <c r="AW3" s="1">
        <v>65.886200000000002</v>
      </c>
      <c r="AX3" s="1">
        <f t="shared" ref="AX3:AX11" si="12">AW3/AW$12*100</f>
        <v>0.66845152536875707</v>
      </c>
      <c r="AY3" s="1">
        <f t="shared" ref="AY3:AY11" si="13">AX3/AX$6</f>
        <v>3.6009840233121551E-2</v>
      </c>
      <c r="AZ3" s="2">
        <v>1</v>
      </c>
      <c r="BA3" s="2">
        <v>2706.241</v>
      </c>
      <c r="BB3" s="1">
        <v>2.1029</v>
      </c>
      <c r="BC3" s="1">
        <v>20.110299999999999</v>
      </c>
      <c r="BD3" s="1">
        <v>22.186699999999998</v>
      </c>
      <c r="BE3" s="1">
        <v>99.638599999999997</v>
      </c>
      <c r="BF3" s="1">
        <f t="shared" ref="BF3:BF11" si="14">BE3/BE$12*100</f>
        <v>0.79247889106498437</v>
      </c>
      <c r="BG3" s="1">
        <f t="shared" ref="BG3:BG11" si="15">BF3/BF$6</f>
        <v>3.8591237373140755E-2</v>
      </c>
      <c r="BH3" s="2">
        <v>1</v>
      </c>
      <c r="BI3" s="2">
        <v>2706.7049999999999</v>
      </c>
      <c r="BJ3" s="1">
        <v>0.72199999999999998</v>
      </c>
      <c r="BK3" s="1">
        <v>17.627800000000001</v>
      </c>
      <c r="BL3" s="1">
        <v>21.642600000000002</v>
      </c>
      <c r="BM3" s="1">
        <v>32.0854</v>
      </c>
      <c r="BN3" s="1">
        <f t="shared" ref="BN3:BN11" si="16">BM3/BM$12*100</f>
        <v>0.55766889278963538</v>
      </c>
      <c r="BO3" s="1">
        <f t="shared" ref="BO3:BO11" si="17">BN3/BN$6</f>
        <v>3.6166871198284753E-2</v>
      </c>
      <c r="BP3" s="2">
        <v>1</v>
      </c>
      <c r="BQ3" s="2">
        <v>2706.6779999999999</v>
      </c>
      <c r="BR3" s="1">
        <v>0.94799999999999995</v>
      </c>
      <c r="BS3" s="1">
        <v>17.674099999999999</v>
      </c>
      <c r="BT3" s="1">
        <v>21.678100000000001</v>
      </c>
      <c r="BU3" s="1">
        <v>42.215000000000003</v>
      </c>
      <c r="BV3" s="1">
        <f t="shared" ref="BV3:BV11" si="18">BU3/BU$12*100</f>
        <v>0.61456794926893354</v>
      </c>
      <c r="BW3" s="1">
        <f t="shared" ref="BW3:BW11" si="19">BV3/BV$6</f>
        <v>4.0171312591810469E-2</v>
      </c>
      <c r="BX3" s="2">
        <v>1</v>
      </c>
      <c r="BY3" s="2">
        <v>2706.453</v>
      </c>
      <c r="BZ3" s="1">
        <v>1.1352</v>
      </c>
      <c r="CA3" s="1">
        <v>19.370899999999999</v>
      </c>
      <c r="CB3" s="1">
        <v>22.193300000000001</v>
      </c>
      <c r="CC3" s="1">
        <v>53.033499999999997</v>
      </c>
      <c r="CD3" s="1">
        <f t="shared" ref="CD3:CD11" si="20">CC3/CC$12*100</f>
        <v>0.76324982907527128</v>
      </c>
      <c r="CE3" s="1">
        <f t="shared" ref="CE3:CE11" si="21">CD3/CD$6</f>
        <v>3.8482386200370935E-2</v>
      </c>
      <c r="CF3" s="2">
        <v>1</v>
      </c>
      <c r="CG3" s="2">
        <v>2706.0909999999999</v>
      </c>
      <c r="CH3" s="1">
        <v>1.8552999999999999</v>
      </c>
      <c r="CI3" s="1">
        <v>19.356400000000001</v>
      </c>
      <c r="CJ3" s="1">
        <v>22.0153</v>
      </c>
      <c r="CK3" s="1">
        <v>86.2136</v>
      </c>
      <c r="CL3" s="1">
        <f t="shared" ref="CL3:CL11" si="22">CK3/CK$12*100</f>
        <v>0.7721183089844561</v>
      </c>
      <c r="CM3" s="1">
        <f t="shared" ref="CM3:CM11" si="23">CL3/CL$6</f>
        <v>3.7402039035321917E-2</v>
      </c>
      <c r="CN3" s="2">
        <v>1</v>
      </c>
      <c r="CO3" s="2">
        <v>2706.3220000000001</v>
      </c>
      <c r="CP3" s="1">
        <v>0.95740000000000003</v>
      </c>
      <c r="CQ3" s="1">
        <v>17.485499999999998</v>
      </c>
      <c r="CR3" s="1">
        <v>21.593399999999999</v>
      </c>
      <c r="CS3" s="1">
        <v>42.3658</v>
      </c>
      <c r="CT3" s="1">
        <f t="shared" ref="CT3:CT11" si="24">CS3/CS$12*100</f>
        <v>0.52644892061928961</v>
      </c>
      <c r="CU3" s="1">
        <f t="shared" ref="CU3:CU11" si="25">CT3/CT$6</f>
        <v>3.2949086243003266E-2</v>
      </c>
      <c r="CV3" s="2">
        <v>1</v>
      </c>
      <c r="CW3" s="2">
        <v>2706.0630000000001</v>
      </c>
      <c r="CX3" s="1">
        <v>0.84330000000000005</v>
      </c>
      <c r="CY3" s="1">
        <v>17.788900000000002</v>
      </c>
      <c r="CZ3" s="1">
        <v>21.770199999999999</v>
      </c>
      <c r="DA3" s="1">
        <v>37.741700000000002</v>
      </c>
      <c r="DB3" s="1">
        <f t="shared" ref="DB3:DB11" si="26">DA3/DA$12*100</f>
        <v>0.58941185078307123</v>
      </c>
      <c r="DC3" s="1">
        <f t="shared" ref="DC3:DC11" si="27">DB3/DB$6</f>
        <v>3.8597447876617265E-2</v>
      </c>
      <c r="DD3" s="2">
        <v>1</v>
      </c>
      <c r="DE3" s="2">
        <v>2706.3539999999998</v>
      </c>
      <c r="DF3" s="1">
        <v>0.91110000000000002</v>
      </c>
      <c r="DG3" s="1">
        <v>18.713999999999999</v>
      </c>
      <c r="DH3" s="1">
        <v>21.920200000000001</v>
      </c>
      <c r="DI3" s="1">
        <v>41.696800000000003</v>
      </c>
      <c r="DJ3" s="1">
        <f t="shared" ref="DJ3:DJ11" si="28">DI3/DI$12*100</f>
        <v>0.74150411586818077</v>
      </c>
      <c r="DK3" s="1">
        <f t="shared" ref="DK3:DK11" si="29">DJ3/DJ$6</f>
        <v>3.7014472881888409E-2</v>
      </c>
      <c r="DL3" s="2">
        <v>1</v>
      </c>
      <c r="DM3" s="2">
        <v>2704.74</v>
      </c>
      <c r="DN3" s="1">
        <v>0.92220000000000002</v>
      </c>
      <c r="DO3" s="1">
        <v>18.813099999999999</v>
      </c>
      <c r="DP3" s="1">
        <v>22.2666</v>
      </c>
      <c r="DQ3" s="1">
        <v>42.709699999999998</v>
      </c>
      <c r="DR3" s="1">
        <f t="shared" ref="DR3:DR11" si="30">DQ3/DQ$12*100</f>
        <v>0.73338362710152971</v>
      </c>
      <c r="DS3" s="1">
        <f t="shared" ref="DS3:DS11" si="31">DR3/DR$6</f>
        <v>3.5842033122769346E-2</v>
      </c>
      <c r="DT3" s="2">
        <v>1</v>
      </c>
      <c r="DU3" s="2">
        <v>2705.3910000000001</v>
      </c>
      <c r="DV3" s="1">
        <v>1.5199</v>
      </c>
      <c r="DW3" s="1">
        <v>17.566800000000001</v>
      </c>
      <c r="DX3" s="1">
        <v>21.572500000000002</v>
      </c>
      <c r="DY3" s="1">
        <v>67.309399999999997</v>
      </c>
      <c r="DZ3" s="1">
        <f t="shared" ref="DZ3:DZ11" si="32">DY3/DY$12*100</f>
        <v>0.64394658220798084</v>
      </c>
      <c r="EA3" s="1">
        <f t="shared" ref="EA3:EA11" si="33">DZ3/DZ$6</f>
        <v>3.386719292859186E-2</v>
      </c>
    </row>
    <row r="4" spans="1:137" x14ac:dyDescent="0.3">
      <c r="B4" s="1">
        <f t="shared" si="0"/>
        <v>2739.5438125000001</v>
      </c>
      <c r="C4" s="1">
        <f t="shared" si="1"/>
        <v>2.4618490400171624</v>
      </c>
      <c r="D4" s="2">
        <v>2</v>
      </c>
      <c r="E4" s="2">
        <v>2735.5390000000002</v>
      </c>
      <c r="F4" s="1">
        <v>2.4418000000000002</v>
      </c>
      <c r="G4" s="1">
        <v>18.4604</v>
      </c>
      <c r="H4" s="1">
        <v>19.562799999999999</v>
      </c>
      <c r="I4" s="1">
        <v>103.6525</v>
      </c>
      <c r="J4" s="1">
        <f t="shared" si="2"/>
        <v>1.5155195695718267</v>
      </c>
      <c r="K4" s="1">
        <f t="shared" si="3"/>
        <v>7.06370284069857E-2</v>
      </c>
      <c r="L4" s="2">
        <v>2</v>
      </c>
      <c r="M4" s="2">
        <v>2736.9229999999998</v>
      </c>
      <c r="N4" s="1">
        <v>3.7014999999999998</v>
      </c>
      <c r="O4" s="1">
        <v>18.099799999999998</v>
      </c>
      <c r="P4" s="1">
        <v>22.011199999999999</v>
      </c>
      <c r="Q4" s="1">
        <v>167.8306</v>
      </c>
      <c r="R4" s="1">
        <f t="shared" si="4"/>
        <v>1.4399723218798444</v>
      </c>
      <c r="S4" s="1">
        <f t="shared" si="5"/>
        <v>7.376604717854339E-2</v>
      </c>
      <c r="T4" s="2">
        <v>2</v>
      </c>
      <c r="U4" s="2">
        <v>2737.8049999999998</v>
      </c>
      <c r="V4" s="1">
        <v>4.7701000000000002</v>
      </c>
      <c r="W4" s="1">
        <v>18.716100000000001</v>
      </c>
      <c r="X4" s="1">
        <v>20.599399999999999</v>
      </c>
      <c r="Y4" s="1">
        <v>210.06059999999999</v>
      </c>
      <c r="Z4" s="1">
        <f t="shared" si="6"/>
        <v>1.5452871114065696</v>
      </c>
      <c r="AA4" s="1">
        <f t="shared" si="7"/>
        <v>7.4017487259715603E-2</v>
      </c>
      <c r="AB4" s="2">
        <v>2</v>
      </c>
      <c r="AC4" s="2">
        <v>2736.8220000000001</v>
      </c>
      <c r="AD4" s="1">
        <v>2.5991</v>
      </c>
      <c r="AE4" s="1">
        <v>17.122199999999999</v>
      </c>
      <c r="AF4" s="1">
        <v>21.594100000000001</v>
      </c>
      <c r="AG4" s="1">
        <v>114.1647</v>
      </c>
      <c r="AH4" s="1">
        <f t="shared" si="8"/>
        <v>1.2253566777783564</v>
      </c>
      <c r="AI4" s="1">
        <f t="shared" si="9"/>
        <v>7.1685427955877096E-2</v>
      </c>
      <c r="AJ4" s="2">
        <v>2</v>
      </c>
      <c r="AK4" s="2">
        <v>2736.5569999999998</v>
      </c>
      <c r="AL4" s="1">
        <v>1.8771</v>
      </c>
      <c r="AM4" s="1">
        <v>17.251000000000001</v>
      </c>
      <c r="AN4" s="1">
        <v>21.591100000000001</v>
      </c>
      <c r="AO4" s="1">
        <v>82.666899999999998</v>
      </c>
      <c r="AP4" s="1">
        <f t="shared" si="10"/>
        <v>1.1808093951329515</v>
      </c>
      <c r="AQ4" s="1">
        <f t="shared" si="11"/>
        <v>7.7899115778427633E-2</v>
      </c>
      <c r="AR4" s="2">
        <v>2</v>
      </c>
      <c r="AS4" s="2">
        <v>2738.7330000000002</v>
      </c>
      <c r="AT4" s="1">
        <v>3.2204999999999999</v>
      </c>
      <c r="AU4" s="1">
        <v>18.415400000000002</v>
      </c>
      <c r="AV4" s="1">
        <v>22.502099999999999</v>
      </c>
      <c r="AW4" s="1">
        <v>149.0241</v>
      </c>
      <c r="AX4" s="1">
        <f t="shared" si="12"/>
        <v>1.5119309804132912</v>
      </c>
      <c r="AY4" s="1">
        <f t="shared" si="13"/>
        <v>8.1448528400252698E-2</v>
      </c>
      <c r="AZ4" s="2">
        <v>2</v>
      </c>
      <c r="BA4" s="2">
        <v>2739.6320000000001</v>
      </c>
      <c r="BB4" s="1">
        <v>4.4539999999999997</v>
      </c>
      <c r="BC4" s="1">
        <v>18.722200000000001</v>
      </c>
      <c r="BD4" s="1">
        <v>20.744199999999999</v>
      </c>
      <c r="BE4" s="1">
        <v>197.01159999999999</v>
      </c>
      <c r="BF4" s="1">
        <f t="shared" si="14"/>
        <v>1.5669382578131192</v>
      </c>
      <c r="BG4" s="1">
        <f t="shared" si="15"/>
        <v>7.6304980407816414E-2</v>
      </c>
      <c r="BH4" s="2">
        <v>2</v>
      </c>
      <c r="BI4" s="2">
        <v>2739.3069999999998</v>
      </c>
      <c r="BJ4" s="1">
        <v>1.5112000000000001</v>
      </c>
      <c r="BK4" s="1">
        <v>17.190200000000001</v>
      </c>
      <c r="BL4" s="1">
        <v>21.535599999999999</v>
      </c>
      <c r="BM4" s="1">
        <v>66.358500000000006</v>
      </c>
      <c r="BN4" s="1">
        <f t="shared" si="16"/>
        <v>1.1533616916784899</v>
      </c>
      <c r="BO4" s="1">
        <f t="shared" si="17"/>
        <v>7.4799732040472577E-2</v>
      </c>
      <c r="BP4" s="2">
        <v>2</v>
      </c>
      <c r="BQ4" s="2">
        <v>2738.799</v>
      </c>
      <c r="BR4" s="1">
        <v>1.9859</v>
      </c>
      <c r="BS4" s="1">
        <v>17.148</v>
      </c>
      <c r="BT4" s="1">
        <v>21.514900000000001</v>
      </c>
      <c r="BU4" s="1">
        <v>87.075699999999998</v>
      </c>
      <c r="BV4" s="1">
        <f t="shared" si="18"/>
        <v>1.2676521231826807</v>
      </c>
      <c r="BW4" s="1">
        <f t="shared" si="19"/>
        <v>8.2860243132789529E-2</v>
      </c>
      <c r="BX4" s="2">
        <v>2</v>
      </c>
      <c r="BY4" s="2">
        <v>2741.2469999999998</v>
      </c>
      <c r="BZ4" s="1">
        <v>2.5057</v>
      </c>
      <c r="CA4" s="1">
        <v>18.741199999999999</v>
      </c>
      <c r="CB4" s="1">
        <v>21.3599</v>
      </c>
      <c r="CC4" s="1">
        <v>112.8931</v>
      </c>
      <c r="CD4" s="1">
        <f t="shared" si="20"/>
        <v>1.6247398206563308</v>
      </c>
      <c r="CE4" s="1">
        <f t="shared" si="21"/>
        <v>8.1917955133210069E-2</v>
      </c>
      <c r="CF4" s="2">
        <v>2</v>
      </c>
      <c r="CG4" s="2">
        <v>2741.57</v>
      </c>
      <c r="CH4" s="1">
        <v>3.9863</v>
      </c>
      <c r="CI4" s="1">
        <v>18.2638</v>
      </c>
      <c r="CJ4" s="1">
        <v>20.766999999999999</v>
      </c>
      <c r="CK4" s="1">
        <v>174.7741</v>
      </c>
      <c r="CL4" s="1">
        <f t="shared" si="22"/>
        <v>1.5652551632953526</v>
      </c>
      <c r="CM4" s="1">
        <f t="shared" si="23"/>
        <v>7.5822233505656353E-2</v>
      </c>
      <c r="CN4" s="2">
        <v>2</v>
      </c>
      <c r="CO4" s="2">
        <v>2740.5529999999999</v>
      </c>
      <c r="CP4" s="1">
        <v>2.2896999999999998</v>
      </c>
      <c r="CQ4" s="1">
        <v>16.9422</v>
      </c>
      <c r="CR4" s="1">
        <v>21.341999999999999</v>
      </c>
      <c r="CS4" s="1">
        <v>99.449100000000001</v>
      </c>
      <c r="CT4" s="1">
        <f t="shared" si="24"/>
        <v>1.2357814876990354</v>
      </c>
      <c r="CU4" s="1">
        <f t="shared" si="25"/>
        <v>7.7344390349977005E-2</v>
      </c>
      <c r="CV4" s="2">
        <v>2</v>
      </c>
      <c r="CW4" s="2">
        <v>2739.7289999999998</v>
      </c>
      <c r="CX4" s="1">
        <v>1.9028</v>
      </c>
      <c r="CY4" s="1">
        <v>16.964700000000001</v>
      </c>
      <c r="CZ4" s="1">
        <v>21.349399999999999</v>
      </c>
      <c r="DA4" s="1">
        <v>82.705100000000002</v>
      </c>
      <c r="DB4" s="1">
        <f t="shared" si="26"/>
        <v>1.2916049372497524</v>
      </c>
      <c r="DC4" s="1">
        <f t="shared" si="27"/>
        <v>8.4580339157494716E-2</v>
      </c>
      <c r="DD4" s="2">
        <v>2</v>
      </c>
      <c r="DE4" s="2">
        <v>2743.04</v>
      </c>
      <c r="DF4" s="1">
        <v>2.0461999999999998</v>
      </c>
      <c r="DG4" s="1">
        <v>18.634499999999999</v>
      </c>
      <c r="DH4" s="1">
        <v>21.6313</v>
      </c>
      <c r="DI4" s="1">
        <v>92.723500000000001</v>
      </c>
      <c r="DJ4" s="1">
        <f t="shared" si="28"/>
        <v>1.6489240634222111</v>
      </c>
      <c r="DK4" s="1">
        <f t="shared" si="29"/>
        <v>8.2311148008091251E-2</v>
      </c>
      <c r="DL4" s="2">
        <v>2</v>
      </c>
      <c r="DM4" s="2">
        <v>2743.107</v>
      </c>
      <c r="DN4" s="1">
        <v>2.1265000000000001</v>
      </c>
      <c r="DO4" s="1">
        <v>17.770700000000001</v>
      </c>
      <c r="DP4" s="1">
        <v>21.334299999999999</v>
      </c>
      <c r="DQ4" s="1">
        <v>93.875600000000006</v>
      </c>
      <c r="DR4" s="1">
        <f t="shared" si="30"/>
        <v>1.6119717072311999</v>
      </c>
      <c r="DS4" s="1">
        <f t="shared" si="31"/>
        <v>7.8780519755930076E-2</v>
      </c>
      <c r="DT4" s="2">
        <v>2</v>
      </c>
      <c r="DU4" s="2">
        <v>2743.3380000000002</v>
      </c>
      <c r="DV4" s="1">
        <v>3.4712000000000001</v>
      </c>
      <c r="DW4" s="1">
        <v>16.599</v>
      </c>
      <c r="DX4" s="1">
        <v>20.9115</v>
      </c>
      <c r="DY4" s="1">
        <v>147.69479999999999</v>
      </c>
      <c r="DZ4" s="1">
        <f t="shared" si="32"/>
        <v>1.4129907809294286</v>
      </c>
      <c r="EA4" s="1">
        <f t="shared" si="33"/>
        <v>7.4313666236064932E-2</v>
      </c>
    </row>
    <row r="5" spans="1:137" x14ac:dyDescent="0.3">
      <c r="B5" s="1">
        <f t="shared" si="0"/>
        <v>2779.7803124999996</v>
      </c>
      <c r="C5" s="1">
        <f t="shared" si="1"/>
        <v>0.90490991955000233</v>
      </c>
      <c r="D5" s="2">
        <v>3</v>
      </c>
      <c r="E5" s="2">
        <v>2778.5129999999999</v>
      </c>
      <c r="F5" s="1">
        <v>3.9184000000000001</v>
      </c>
      <c r="G5" s="1">
        <v>17.270199999999999</v>
      </c>
      <c r="H5" s="1">
        <v>18.163900000000002</v>
      </c>
      <c r="I5" s="1">
        <v>154.93469999999999</v>
      </c>
      <c r="J5" s="1">
        <f t="shared" si="2"/>
        <v>2.2653247134004495</v>
      </c>
      <c r="K5" s="1">
        <f t="shared" si="3"/>
        <v>0.10558478382217319</v>
      </c>
      <c r="L5" s="2">
        <v>3</v>
      </c>
      <c r="M5" s="2">
        <v>2778.9090000000001</v>
      </c>
      <c r="N5" s="1">
        <v>5.6403999999999996</v>
      </c>
      <c r="O5" s="1">
        <v>15.027900000000001</v>
      </c>
      <c r="P5" s="1">
        <v>15.656599999999999</v>
      </c>
      <c r="Q5" s="1">
        <v>193.08670000000001</v>
      </c>
      <c r="R5" s="1">
        <f t="shared" si="4"/>
        <v>1.6566675190526454</v>
      </c>
      <c r="S5" s="1">
        <f t="shared" si="5"/>
        <v>8.4866780085093255E-2</v>
      </c>
      <c r="T5" s="2">
        <v>3</v>
      </c>
      <c r="U5" s="2">
        <v>2778.9960000000001</v>
      </c>
      <c r="V5" s="1">
        <v>7.4085000000000001</v>
      </c>
      <c r="W5" s="1">
        <v>15.524800000000001</v>
      </c>
      <c r="X5" s="1">
        <v>17.140899999999998</v>
      </c>
      <c r="Y5" s="1">
        <v>271.22359999999998</v>
      </c>
      <c r="Z5" s="1">
        <f t="shared" si="6"/>
        <v>1.9952258224021584</v>
      </c>
      <c r="AA5" s="1">
        <f t="shared" si="7"/>
        <v>9.556903749458108E-2</v>
      </c>
      <c r="AB5" s="2">
        <v>3</v>
      </c>
      <c r="AC5" s="2">
        <v>2778.6320000000001</v>
      </c>
      <c r="AD5" s="1">
        <v>3.8673000000000002</v>
      </c>
      <c r="AE5" s="1">
        <v>14.577</v>
      </c>
      <c r="AF5" s="1">
        <v>14.285</v>
      </c>
      <c r="AG5" s="1">
        <v>123.9468</v>
      </c>
      <c r="AH5" s="1">
        <f t="shared" si="8"/>
        <v>1.3303502664944453</v>
      </c>
      <c r="AI5" s="1">
        <f t="shared" si="9"/>
        <v>7.7827729602596138E-2</v>
      </c>
      <c r="AJ5" s="2">
        <v>3</v>
      </c>
      <c r="AK5" s="2">
        <v>2779.011</v>
      </c>
      <c r="AL5" s="1">
        <v>2.9504999999999999</v>
      </c>
      <c r="AM5" s="1">
        <v>15.105</v>
      </c>
      <c r="AN5" s="1">
        <v>13.8466</v>
      </c>
      <c r="AO5" s="1">
        <v>94.391300000000001</v>
      </c>
      <c r="AP5" s="1">
        <f t="shared" si="10"/>
        <v>1.348280071695116</v>
      </c>
      <c r="AQ5" s="1">
        <f t="shared" si="11"/>
        <v>8.8947315154872114E-2</v>
      </c>
      <c r="AR5" s="2">
        <v>3</v>
      </c>
      <c r="AS5" s="2">
        <v>2779.0909999999999</v>
      </c>
      <c r="AT5" s="1">
        <v>4.5121000000000002</v>
      </c>
      <c r="AU5" s="1">
        <v>14.9985</v>
      </c>
      <c r="AV5" s="1">
        <v>15.5669</v>
      </c>
      <c r="AW5" s="1">
        <v>153.81700000000001</v>
      </c>
      <c r="AX5" s="1">
        <f t="shared" si="12"/>
        <v>1.5605575716560693</v>
      </c>
      <c r="AY5" s="1">
        <f t="shared" si="13"/>
        <v>8.4068068808613311E-2</v>
      </c>
      <c r="AZ5" s="2">
        <v>3</v>
      </c>
      <c r="BA5" s="2">
        <v>2779.5819999999999</v>
      </c>
      <c r="BB5" s="1">
        <v>6.5210999999999997</v>
      </c>
      <c r="BC5" s="1">
        <v>15.089</v>
      </c>
      <c r="BD5" s="1">
        <v>16.835999999999999</v>
      </c>
      <c r="BE5" s="1">
        <v>233.54990000000001</v>
      </c>
      <c r="BF5" s="1">
        <f t="shared" si="14"/>
        <v>1.8575468318536994</v>
      </c>
      <c r="BG5" s="1">
        <f t="shared" si="15"/>
        <v>9.0456706832224523E-2</v>
      </c>
      <c r="BH5" s="2">
        <v>3</v>
      </c>
      <c r="BI5" s="2">
        <v>2780.127</v>
      </c>
      <c r="BJ5" s="1">
        <v>2.2766999999999999</v>
      </c>
      <c r="BK5" s="1">
        <v>14.871</v>
      </c>
      <c r="BL5" s="1">
        <v>13.9693</v>
      </c>
      <c r="BM5" s="1">
        <v>72.683999999999997</v>
      </c>
      <c r="BN5" s="1">
        <f t="shared" si="16"/>
        <v>1.2633037395052531</v>
      </c>
      <c r="BO5" s="1">
        <f t="shared" si="17"/>
        <v>8.1929876709535443E-2</v>
      </c>
      <c r="BP5" s="2">
        <v>3</v>
      </c>
      <c r="BQ5" s="2">
        <v>2779.433</v>
      </c>
      <c r="BR5" s="1">
        <v>2.7972999999999999</v>
      </c>
      <c r="BS5" s="1">
        <v>14.7964</v>
      </c>
      <c r="BT5" s="1">
        <v>13.7973</v>
      </c>
      <c r="BU5" s="1">
        <v>88.493899999999996</v>
      </c>
      <c r="BV5" s="1">
        <f t="shared" si="18"/>
        <v>1.2882983452756145</v>
      </c>
      <c r="BW5" s="1">
        <f t="shared" si="19"/>
        <v>8.4209786080028798E-2</v>
      </c>
      <c r="BX5" s="2">
        <v>3</v>
      </c>
      <c r="BY5" s="2">
        <v>2779.8589999999999</v>
      </c>
      <c r="BZ5" s="1">
        <v>3.3965000000000001</v>
      </c>
      <c r="CA5" s="1">
        <v>14.461499999999999</v>
      </c>
      <c r="CB5" s="1">
        <v>16.027799999999999</v>
      </c>
      <c r="CC5" s="1">
        <v>116.11450000000001</v>
      </c>
      <c r="CD5" s="1">
        <f t="shared" si="20"/>
        <v>1.6711017051139487</v>
      </c>
      <c r="CE5" s="1">
        <f t="shared" si="21"/>
        <v>8.4255480638897512E-2</v>
      </c>
      <c r="CF5" s="2">
        <v>3</v>
      </c>
      <c r="CG5" s="2">
        <v>2780.5309999999999</v>
      </c>
      <c r="CH5" s="1">
        <v>5.4993999999999996</v>
      </c>
      <c r="CI5" s="1">
        <v>13.847799999999999</v>
      </c>
      <c r="CJ5" s="1">
        <v>15.6913</v>
      </c>
      <c r="CK5" s="1">
        <v>182.5033</v>
      </c>
      <c r="CL5" s="1">
        <f t="shared" si="22"/>
        <v>1.6344769198836713</v>
      </c>
      <c r="CM5" s="1">
        <f t="shared" si="23"/>
        <v>7.9175391709371434E-2</v>
      </c>
      <c r="CN5" s="2">
        <v>3</v>
      </c>
      <c r="CO5" s="2">
        <v>2780.107</v>
      </c>
      <c r="CP5" s="1">
        <v>3.0205000000000002</v>
      </c>
      <c r="CQ5" s="1">
        <v>14.0876</v>
      </c>
      <c r="CR5" s="1">
        <v>13.5632</v>
      </c>
      <c r="CS5" s="1">
        <v>92.624099999999999</v>
      </c>
      <c r="CT5" s="1">
        <f t="shared" si="24"/>
        <v>1.1509721867245075</v>
      </c>
      <c r="CU5" s="1">
        <f t="shared" si="25"/>
        <v>7.203639395645918E-2</v>
      </c>
      <c r="CV5" s="2">
        <v>3</v>
      </c>
      <c r="CW5" s="2">
        <v>2780.241</v>
      </c>
      <c r="CX5" s="1">
        <v>2.5516999999999999</v>
      </c>
      <c r="CY5" s="1">
        <v>14.658200000000001</v>
      </c>
      <c r="CZ5" s="1">
        <v>13.6266</v>
      </c>
      <c r="DA5" s="1">
        <v>79.836500000000001</v>
      </c>
      <c r="DB5" s="1">
        <f t="shared" si="26"/>
        <v>1.2468060321883399</v>
      </c>
      <c r="DC5" s="1">
        <f t="shared" si="27"/>
        <v>8.1646697085758044E-2</v>
      </c>
      <c r="DD5" s="2">
        <v>3</v>
      </c>
      <c r="DE5" s="2">
        <v>2781.0749999999998</v>
      </c>
      <c r="DF5" s="1">
        <v>2.5768</v>
      </c>
      <c r="DG5" s="1">
        <v>13.6303</v>
      </c>
      <c r="DH5" s="1">
        <v>15.230700000000001</v>
      </c>
      <c r="DI5" s="1">
        <v>83.453800000000001</v>
      </c>
      <c r="DJ5" s="1">
        <f t="shared" si="28"/>
        <v>1.4840787826605395</v>
      </c>
      <c r="DK5" s="1">
        <f t="shared" si="29"/>
        <v>7.4082385626487848E-2</v>
      </c>
      <c r="DL5" s="2">
        <v>3</v>
      </c>
      <c r="DM5" s="2">
        <v>2780.962</v>
      </c>
      <c r="DN5" s="1">
        <v>2.512</v>
      </c>
      <c r="DO5" s="1">
        <v>14.1891</v>
      </c>
      <c r="DP5" s="1">
        <v>15.9533</v>
      </c>
      <c r="DQ5" s="1">
        <v>85.009799999999998</v>
      </c>
      <c r="DR5" s="1">
        <f t="shared" si="30"/>
        <v>1.4597338652150593</v>
      </c>
      <c r="DS5" s="1">
        <f t="shared" si="31"/>
        <v>7.134032941837562E-2</v>
      </c>
      <c r="DT5" s="2">
        <v>3</v>
      </c>
      <c r="DU5" s="2">
        <v>2781.4160000000002</v>
      </c>
      <c r="DV5" s="1">
        <v>4.2590000000000003</v>
      </c>
      <c r="DW5" s="1">
        <v>13.3188</v>
      </c>
      <c r="DX5" s="1">
        <v>14.3383</v>
      </c>
      <c r="DY5" s="1">
        <v>131.78559999999999</v>
      </c>
      <c r="DZ5" s="1">
        <f t="shared" si="32"/>
        <v>1.2607880430404681</v>
      </c>
      <c r="EA5" s="1">
        <f t="shared" si="33"/>
        <v>6.6308841564628948E-2</v>
      </c>
    </row>
    <row r="6" spans="1:137" s="9" customFormat="1" x14ac:dyDescent="0.3">
      <c r="A6" s="9" t="s">
        <v>81</v>
      </c>
      <c r="B6" s="9">
        <f t="shared" si="0"/>
        <v>2826.8313125000004</v>
      </c>
      <c r="C6" s="9">
        <f t="shared" si="1"/>
        <v>2.4743846566705638</v>
      </c>
      <c r="D6" s="8">
        <v>4</v>
      </c>
      <c r="E6" s="8">
        <v>2823.0279999999998</v>
      </c>
      <c r="F6" s="9">
        <v>37.686999999999998</v>
      </c>
      <c r="G6" s="9">
        <v>15.617000000000001</v>
      </c>
      <c r="H6" s="9">
        <v>18.856300000000001</v>
      </c>
      <c r="I6" s="9">
        <v>1467.3960999999999</v>
      </c>
      <c r="J6" s="9">
        <f t="shared" si="2"/>
        <v>21.455030084786923</v>
      </c>
      <c r="K6" s="1">
        <f t="shared" si="3"/>
        <v>1</v>
      </c>
      <c r="L6" s="8">
        <v>4</v>
      </c>
      <c r="M6" s="8">
        <v>2824.4940000000001</v>
      </c>
      <c r="N6" s="9">
        <v>59.448599999999999</v>
      </c>
      <c r="O6" s="9">
        <v>17.069500000000001</v>
      </c>
      <c r="P6" s="9">
        <v>17.313700000000001</v>
      </c>
      <c r="Q6" s="9">
        <v>2275.1741000000002</v>
      </c>
      <c r="R6" s="9">
        <f t="shared" si="4"/>
        <v>19.520800923418527</v>
      </c>
      <c r="S6" s="1">
        <f t="shared" si="5"/>
        <v>1</v>
      </c>
      <c r="T6" s="8">
        <v>4</v>
      </c>
      <c r="U6" s="8">
        <v>2824.7359999999999</v>
      </c>
      <c r="V6" s="9">
        <v>69.886499999999998</v>
      </c>
      <c r="W6" s="9">
        <v>17.494700000000002</v>
      </c>
      <c r="X6" s="9">
        <v>18.824300000000001</v>
      </c>
      <c r="Y6" s="9">
        <v>2837.9861000000001</v>
      </c>
      <c r="Z6" s="9">
        <f t="shared" si="6"/>
        <v>20.877324651462466</v>
      </c>
      <c r="AA6" s="1">
        <f t="shared" si="7"/>
        <v>1</v>
      </c>
      <c r="AB6" s="8">
        <v>4</v>
      </c>
      <c r="AC6" s="8">
        <v>2824.6709999999998</v>
      </c>
      <c r="AD6" s="9">
        <v>42.129800000000003</v>
      </c>
      <c r="AE6" s="9">
        <v>18.6799</v>
      </c>
      <c r="AF6" s="9">
        <v>15.7338</v>
      </c>
      <c r="AG6" s="9">
        <v>1592.5789</v>
      </c>
      <c r="AH6" s="9">
        <f t="shared" si="8"/>
        <v>17.09352531915653</v>
      </c>
      <c r="AI6" s="1">
        <f t="shared" si="9"/>
        <v>1</v>
      </c>
      <c r="AJ6" s="8">
        <v>4</v>
      </c>
      <c r="AK6" s="8">
        <v>2824.2020000000002</v>
      </c>
      <c r="AL6" s="9">
        <v>30.0153</v>
      </c>
      <c r="AM6" s="9">
        <v>20.9573</v>
      </c>
      <c r="AN6" s="9">
        <v>11.8735</v>
      </c>
      <c r="AO6" s="9">
        <v>1061.2046</v>
      </c>
      <c r="AP6" s="9">
        <f t="shared" si="10"/>
        <v>15.158187398321529</v>
      </c>
      <c r="AQ6" s="1">
        <f t="shared" si="11"/>
        <v>1</v>
      </c>
      <c r="AR6" s="8">
        <v>4</v>
      </c>
      <c r="AS6" s="8">
        <v>2825.7080000000001</v>
      </c>
      <c r="AT6" s="9">
        <v>46.007300000000001</v>
      </c>
      <c r="AU6" s="9">
        <v>19.346399999999999</v>
      </c>
      <c r="AV6" s="9">
        <v>16.7925</v>
      </c>
      <c r="AW6" s="9">
        <v>1829.6721</v>
      </c>
      <c r="AX6" s="9">
        <f t="shared" si="12"/>
        <v>18.563023913500203</v>
      </c>
      <c r="AY6" s="1">
        <f t="shared" si="13"/>
        <v>1</v>
      </c>
      <c r="AZ6" s="8">
        <v>4</v>
      </c>
      <c r="BA6" s="8">
        <v>2826.3919999999998</v>
      </c>
      <c r="BB6" s="9">
        <v>61.3748</v>
      </c>
      <c r="BC6" s="9">
        <v>19.3718</v>
      </c>
      <c r="BD6" s="9">
        <v>18.595800000000001</v>
      </c>
      <c r="BE6" s="9">
        <v>2581.8969999999999</v>
      </c>
      <c r="BF6" s="9">
        <f t="shared" si="14"/>
        <v>20.535202937456067</v>
      </c>
      <c r="BG6" s="1">
        <f t="shared" si="15"/>
        <v>1</v>
      </c>
      <c r="BH6" s="8">
        <v>4</v>
      </c>
      <c r="BI6" s="8">
        <v>2825.971</v>
      </c>
      <c r="BJ6" s="9">
        <v>23.633400000000002</v>
      </c>
      <c r="BK6" s="9">
        <v>21.875299999999999</v>
      </c>
      <c r="BL6" s="9">
        <v>12.9283</v>
      </c>
      <c r="BM6" s="9">
        <v>887.14890000000003</v>
      </c>
      <c r="BN6" s="9">
        <f t="shared" si="16"/>
        <v>15.419329190302847</v>
      </c>
      <c r="BO6" s="1">
        <f t="shared" si="17"/>
        <v>1</v>
      </c>
      <c r="BP6" s="8">
        <v>4</v>
      </c>
      <c r="BQ6" s="8">
        <v>2825.8539999999998</v>
      </c>
      <c r="BR6" s="9">
        <v>28.070499999999999</v>
      </c>
      <c r="BS6" s="9">
        <v>22.360299999999999</v>
      </c>
      <c r="BT6" s="9">
        <v>12.4291</v>
      </c>
      <c r="BU6" s="9">
        <v>1050.8742999999999</v>
      </c>
      <c r="BV6" s="9">
        <f t="shared" si="18"/>
        <v>15.298677330106026</v>
      </c>
      <c r="BW6" s="1">
        <f t="shared" si="19"/>
        <v>1</v>
      </c>
      <c r="BX6" s="8">
        <v>4</v>
      </c>
      <c r="BY6" s="8">
        <v>2827.7849999999999</v>
      </c>
      <c r="BZ6" s="9">
        <v>32.4343</v>
      </c>
      <c r="CA6" s="9">
        <v>22.161100000000001</v>
      </c>
      <c r="CB6" s="9">
        <v>16.7867</v>
      </c>
      <c r="CC6" s="9">
        <v>1378.124</v>
      </c>
      <c r="CD6" s="9">
        <f t="shared" si="20"/>
        <v>19.833744848907376</v>
      </c>
      <c r="CE6" s="1">
        <f t="shared" si="21"/>
        <v>1</v>
      </c>
      <c r="CF6" s="8">
        <v>4</v>
      </c>
      <c r="CG6" s="8">
        <v>2828.4879999999998</v>
      </c>
      <c r="CH6" s="9">
        <v>53.1751</v>
      </c>
      <c r="CI6" s="9">
        <v>22.147600000000001</v>
      </c>
      <c r="CJ6" s="9">
        <v>17.492899999999999</v>
      </c>
      <c r="CK6" s="9">
        <v>2305.0508</v>
      </c>
      <c r="CL6" s="9">
        <f t="shared" si="22"/>
        <v>20.643749081574921</v>
      </c>
      <c r="CM6" s="1">
        <f t="shared" si="23"/>
        <v>1</v>
      </c>
      <c r="CN6" s="8">
        <v>4</v>
      </c>
      <c r="CO6" s="8">
        <v>2827.8969999999999</v>
      </c>
      <c r="CP6" s="9">
        <v>32.502899999999997</v>
      </c>
      <c r="CQ6" s="9">
        <v>23.373000000000001</v>
      </c>
      <c r="CR6" s="9">
        <v>13.355</v>
      </c>
      <c r="CS6" s="9">
        <v>1285.7959000000001</v>
      </c>
      <c r="CT6" s="9">
        <f t="shared" si="24"/>
        <v>15.977648567752953</v>
      </c>
      <c r="CU6" s="1">
        <f t="shared" si="25"/>
        <v>1</v>
      </c>
      <c r="CV6" s="8">
        <v>4</v>
      </c>
      <c r="CW6" s="8">
        <v>2827.7689999999998</v>
      </c>
      <c r="CX6" s="9">
        <v>25.371700000000001</v>
      </c>
      <c r="CY6" s="9">
        <v>24.246200000000002</v>
      </c>
      <c r="CZ6" s="9">
        <v>11.729200000000001</v>
      </c>
      <c r="DA6" s="9">
        <v>977.82889999999998</v>
      </c>
      <c r="DB6" s="9">
        <f t="shared" si="26"/>
        <v>15.270746725721807</v>
      </c>
      <c r="DC6" s="1">
        <f t="shared" si="27"/>
        <v>1</v>
      </c>
      <c r="DD6" s="8">
        <v>4</v>
      </c>
      <c r="DE6" s="8">
        <v>2830.1309999999999</v>
      </c>
      <c r="DF6" s="9">
        <v>25.650099999999998</v>
      </c>
      <c r="DG6" s="9">
        <v>24.0747</v>
      </c>
      <c r="DH6" s="9">
        <v>16.406500000000001</v>
      </c>
      <c r="DI6" s="9">
        <v>1126.4999</v>
      </c>
      <c r="DJ6" s="9">
        <f t="shared" si="28"/>
        <v>20.032815764641267</v>
      </c>
      <c r="DK6" s="1">
        <f t="shared" si="29"/>
        <v>1</v>
      </c>
      <c r="DL6" s="8">
        <v>4</v>
      </c>
      <c r="DM6" s="8">
        <v>2831.0520000000001</v>
      </c>
      <c r="DN6" s="9">
        <v>26.4542</v>
      </c>
      <c r="DO6" s="9">
        <v>21.9558</v>
      </c>
      <c r="DP6" s="9">
        <v>18.998799999999999</v>
      </c>
      <c r="DQ6" s="9">
        <v>1191.6093000000001</v>
      </c>
      <c r="DR6" s="9">
        <f t="shared" si="30"/>
        <v>20.461552071822442</v>
      </c>
      <c r="DS6" s="1">
        <f t="shared" si="31"/>
        <v>1</v>
      </c>
      <c r="DT6" s="8">
        <v>4</v>
      </c>
      <c r="DU6" s="8">
        <v>2831.123</v>
      </c>
      <c r="DV6" s="9">
        <v>45.631500000000003</v>
      </c>
      <c r="DW6" s="9">
        <v>22.4297</v>
      </c>
      <c r="DX6" s="9">
        <v>17.4297</v>
      </c>
      <c r="DY6" s="9">
        <v>1987.4513999999999</v>
      </c>
      <c r="DZ6" s="9">
        <f t="shared" si="32"/>
        <v>19.013875273505139</v>
      </c>
      <c r="EA6" s="1">
        <f t="shared" si="33"/>
        <v>1</v>
      </c>
      <c r="EB6" s="8"/>
      <c r="EC6" s="8"/>
    </row>
    <row r="7" spans="1:137" x14ac:dyDescent="0.3">
      <c r="B7" s="1">
        <f t="shared" si="0"/>
        <v>2861.4851249999997</v>
      </c>
      <c r="C7" s="1">
        <f t="shared" si="1"/>
        <v>2.4015687338349152</v>
      </c>
      <c r="D7" s="2">
        <v>5</v>
      </c>
      <c r="E7" s="2">
        <v>2860.7890000000002</v>
      </c>
      <c r="F7" s="1">
        <v>18.1143</v>
      </c>
      <c r="G7" s="1">
        <v>23.972100000000001</v>
      </c>
      <c r="H7" s="1">
        <v>24.865100000000002</v>
      </c>
      <c r="I7" s="1">
        <v>985.40290000000005</v>
      </c>
      <c r="J7" s="1">
        <f t="shared" si="2"/>
        <v>14.407731399269959</v>
      </c>
      <c r="K7" s="1">
        <f t="shared" si="3"/>
        <v>0.67153163348328382</v>
      </c>
      <c r="L7" s="2">
        <v>5</v>
      </c>
      <c r="M7" s="2">
        <v>2859.1469999999999</v>
      </c>
      <c r="N7" s="1">
        <v>15.485799999999999</v>
      </c>
      <c r="O7" s="1">
        <v>16.650700000000001</v>
      </c>
      <c r="P7" s="1">
        <v>23.003399999999999</v>
      </c>
      <c r="Q7" s="1">
        <v>702.90880000000004</v>
      </c>
      <c r="R7" s="1">
        <f t="shared" si="4"/>
        <v>6.030897922105833</v>
      </c>
      <c r="S7" s="1">
        <f t="shared" si="5"/>
        <v>0.30894725814609086</v>
      </c>
      <c r="T7" s="2">
        <v>5</v>
      </c>
      <c r="U7" s="2">
        <v>2861.44</v>
      </c>
      <c r="V7" s="1">
        <v>29.3123</v>
      </c>
      <c r="W7" s="1">
        <v>22.064299999999999</v>
      </c>
      <c r="X7" s="1">
        <v>27.742699999999999</v>
      </c>
      <c r="Y7" s="1">
        <v>1654.2961</v>
      </c>
      <c r="Z7" s="1">
        <f t="shared" si="6"/>
        <v>12.169642673495904</v>
      </c>
      <c r="AA7" s="1">
        <f t="shared" si="7"/>
        <v>0.58291198114042908</v>
      </c>
      <c r="AB7" s="2">
        <v>5</v>
      </c>
      <c r="AC7" s="2">
        <v>2858.107</v>
      </c>
      <c r="AD7" s="1">
        <v>7.5494000000000003</v>
      </c>
      <c r="AE7" s="1">
        <v>14.848599999999999</v>
      </c>
      <c r="AF7" s="1">
        <v>19.301100000000002</v>
      </c>
      <c r="AG7" s="1">
        <v>293.40899999999999</v>
      </c>
      <c r="AH7" s="1">
        <f t="shared" si="8"/>
        <v>3.1492280667340236</v>
      </c>
      <c r="AI7" s="1">
        <f t="shared" si="9"/>
        <v>0.18423514213330339</v>
      </c>
      <c r="AJ7" s="2">
        <v>5</v>
      </c>
      <c r="AK7" s="2">
        <v>2857.5889999999999</v>
      </c>
      <c r="AL7" s="1">
        <v>4.0457000000000001</v>
      </c>
      <c r="AM7" s="1">
        <v>12.8553</v>
      </c>
      <c r="AN7" s="1">
        <v>16.9617</v>
      </c>
      <c r="AO7" s="1">
        <v>137.5241</v>
      </c>
      <c r="AP7" s="1">
        <f t="shared" si="10"/>
        <v>1.9643865844395223</v>
      </c>
      <c r="AQ7" s="1">
        <f t="shared" si="11"/>
        <v>0.12959244616919299</v>
      </c>
      <c r="AR7" s="2">
        <v>5</v>
      </c>
      <c r="AS7" s="2">
        <v>2860.1729999999998</v>
      </c>
      <c r="AT7" s="1">
        <v>11.568099999999999</v>
      </c>
      <c r="AU7" s="1">
        <v>16.946000000000002</v>
      </c>
      <c r="AV7" s="1">
        <v>23.007999999999999</v>
      </c>
      <c r="AW7" s="1">
        <v>528.13130000000001</v>
      </c>
      <c r="AX7" s="1">
        <f t="shared" si="12"/>
        <v>5.3581808190483686</v>
      </c>
      <c r="AY7" s="1">
        <f t="shared" si="13"/>
        <v>0.28864805885163791</v>
      </c>
      <c r="AZ7" s="2">
        <v>5</v>
      </c>
      <c r="BA7" s="2">
        <v>2862.4079999999999</v>
      </c>
      <c r="BB7" s="1">
        <v>23.9847</v>
      </c>
      <c r="BC7" s="1">
        <v>21.194900000000001</v>
      </c>
      <c r="BD7" s="1">
        <v>27.913499999999999</v>
      </c>
      <c r="BE7" s="1">
        <v>1340.7773</v>
      </c>
      <c r="BF7" s="1">
        <f t="shared" si="14"/>
        <v>10.663916472823825</v>
      </c>
      <c r="BG7" s="1">
        <f t="shared" si="15"/>
        <v>0.51929929815170783</v>
      </c>
      <c r="BH7" s="2">
        <v>5</v>
      </c>
      <c r="BI7" s="2">
        <v>2859.53</v>
      </c>
      <c r="BJ7" s="1">
        <v>3.4201000000000001</v>
      </c>
      <c r="BK7" s="1">
        <v>12.548999999999999</v>
      </c>
      <c r="BL7" s="1">
        <v>16.995200000000001</v>
      </c>
      <c r="BM7" s="1">
        <v>115.50069999999999</v>
      </c>
      <c r="BN7" s="1">
        <f t="shared" si="16"/>
        <v>2.0074908676665344</v>
      </c>
      <c r="BO7" s="1">
        <f t="shared" si="17"/>
        <v>0.13019313894206483</v>
      </c>
      <c r="BP7" s="2">
        <v>5</v>
      </c>
      <c r="BQ7" s="2">
        <v>2859.4319999999998</v>
      </c>
      <c r="BR7" s="1">
        <v>3.7963</v>
      </c>
      <c r="BS7" s="1">
        <v>12.351800000000001</v>
      </c>
      <c r="BT7" s="1">
        <v>16.7515</v>
      </c>
      <c r="BU7" s="1">
        <v>126.31059999999999</v>
      </c>
      <c r="BV7" s="1">
        <f t="shared" si="18"/>
        <v>1.8388356369283085</v>
      </c>
      <c r="BW7" s="1">
        <f t="shared" si="19"/>
        <v>0.12019572654883653</v>
      </c>
      <c r="BX7" s="2">
        <v>5</v>
      </c>
      <c r="BY7" s="2">
        <v>2862.8249999999998</v>
      </c>
      <c r="BZ7" s="1">
        <v>10.927899999999999</v>
      </c>
      <c r="CA7" s="1">
        <v>15.9392</v>
      </c>
      <c r="CB7" s="1">
        <v>24.935099999999998</v>
      </c>
      <c r="CC7" s="1">
        <v>517.97659999999996</v>
      </c>
      <c r="CD7" s="1">
        <f t="shared" si="20"/>
        <v>7.4546381327838098</v>
      </c>
      <c r="CE7" s="1">
        <f t="shared" si="21"/>
        <v>0.37585630901138067</v>
      </c>
      <c r="CF7" s="2">
        <v>5</v>
      </c>
      <c r="CG7" s="2">
        <v>2863.7710000000002</v>
      </c>
      <c r="CH7" s="1">
        <v>17.695699999999999</v>
      </c>
      <c r="CI7" s="1">
        <v>15.6517</v>
      </c>
      <c r="CJ7" s="1">
        <v>24.927600000000002</v>
      </c>
      <c r="CK7" s="1">
        <v>834.37530000000004</v>
      </c>
      <c r="CL7" s="1">
        <f t="shared" si="22"/>
        <v>7.4725617036569432</v>
      </c>
      <c r="CM7" s="1">
        <f t="shared" si="23"/>
        <v>0.36197696814317498</v>
      </c>
      <c r="CN7" s="2">
        <v>5</v>
      </c>
      <c r="CO7" s="2">
        <v>2861.5369999999998</v>
      </c>
      <c r="CP7" s="1">
        <v>4.5133000000000001</v>
      </c>
      <c r="CQ7" s="1">
        <v>11.7936</v>
      </c>
      <c r="CR7" s="1">
        <v>16.636800000000001</v>
      </c>
      <c r="CS7" s="1">
        <v>147.28989999999999</v>
      </c>
      <c r="CT7" s="1">
        <f t="shared" si="24"/>
        <v>1.830264243166023</v>
      </c>
      <c r="CU7" s="1">
        <f t="shared" si="25"/>
        <v>0.11455153963393412</v>
      </c>
      <c r="CV7" s="2">
        <v>5</v>
      </c>
      <c r="CW7" s="2">
        <v>2862.2420000000002</v>
      </c>
      <c r="CX7" s="1">
        <v>3.1495000000000002</v>
      </c>
      <c r="CY7" s="1">
        <v>10.726100000000001</v>
      </c>
      <c r="CZ7" s="1">
        <v>15.1721</v>
      </c>
      <c r="DA7" s="1">
        <v>93.6678</v>
      </c>
      <c r="DB7" s="1">
        <f t="shared" si="26"/>
        <v>1.4628093423660979</v>
      </c>
      <c r="DC7" s="1">
        <f t="shared" si="27"/>
        <v>9.579160525936592E-2</v>
      </c>
      <c r="DD7" s="2">
        <v>5</v>
      </c>
      <c r="DE7" s="2">
        <v>2864.49</v>
      </c>
      <c r="DF7" s="1">
        <v>6.4809999999999999</v>
      </c>
      <c r="DG7" s="1">
        <v>9.7910000000000004</v>
      </c>
      <c r="DH7" s="1">
        <v>19.2911</v>
      </c>
      <c r="DI7" s="1">
        <v>224.74100000000001</v>
      </c>
      <c r="DJ7" s="1">
        <f t="shared" si="28"/>
        <v>3.9966226785827881</v>
      </c>
      <c r="DK7" s="1">
        <f t="shared" si="29"/>
        <v>0.19950379045750469</v>
      </c>
      <c r="DL7" s="2">
        <v>5</v>
      </c>
      <c r="DM7" s="2">
        <v>2865.1590000000001</v>
      </c>
      <c r="DN7" s="1">
        <v>5.8091999999999997</v>
      </c>
      <c r="DO7" s="1">
        <v>8.2165999999999997</v>
      </c>
      <c r="DP7" s="1">
        <v>16.509599999999999</v>
      </c>
      <c r="DQ7" s="1">
        <v>171.7346</v>
      </c>
      <c r="DR7" s="1">
        <f t="shared" si="30"/>
        <v>2.9489166125454025</v>
      </c>
      <c r="DS7" s="1">
        <f t="shared" si="31"/>
        <v>0.14411988896024897</v>
      </c>
      <c r="DT7" s="2">
        <v>5</v>
      </c>
      <c r="DU7" s="2">
        <v>2865.123</v>
      </c>
      <c r="DV7" s="1">
        <v>7.3007999999999997</v>
      </c>
      <c r="DW7" s="1">
        <v>8.0114000000000001</v>
      </c>
      <c r="DX7" s="1">
        <v>14.0792</v>
      </c>
      <c r="DY7" s="1">
        <v>189.76140000000001</v>
      </c>
      <c r="DZ7" s="1">
        <f t="shared" si="32"/>
        <v>1.8154404134489619</v>
      </c>
      <c r="EA7" s="1">
        <f t="shared" si="33"/>
        <v>9.5479768712834936E-2</v>
      </c>
    </row>
    <row r="8" spans="1:137" x14ac:dyDescent="0.3">
      <c r="B8" s="1">
        <f t="shared" si="0"/>
        <v>2889.5788750000002</v>
      </c>
      <c r="C8" s="1">
        <f t="shared" si="1"/>
        <v>1.9597133421327799</v>
      </c>
      <c r="D8" s="2">
        <v>6</v>
      </c>
      <c r="E8" s="2">
        <v>2889.2840000000001</v>
      </c>
      <c r="F8" s="1">
        <v>28.0716</v>
      </c>
      <c r="G8" s="1">
        <v>25.956399999999999</v>
      </c>
      <c r="H8" s="1">
        <v>28.27</v>
      </c>
      <c r="I8" s="1">
        <v>1701.962</v>
      </c>
      <c r="J8" s="1">
        <f t="shared" si="2"/>
        <v>24.884655147416655</v>
      </c>
      <c r="K8" s="1">
        <f t="shared" si="3"/>
        <v>1.1598517946176905</v>
      </c>
      <c r="L8" s="2">
        <v>6</v>
      </c>
      <c r="M8" s="2">
        <v>2887.5680000000002</v>
      </c>
      <c r="N8" s="1">
        <v>53.194800000000001</v>
      </c>
      <c r="O8" s="1">
        <v>19.0044</v>
      </c>
      <c r="P8" s="1">
        <v>53.408299999999997</v>
      </c>
      <c r="Q8" s="1">
        <v>4796.9291999999996</v>
      </c>
      <c r="R8" s="1">
        <f t="shared" si="4"/>
        <v>41.157245925458305</v>
      </c>
      <c r="S8" s="1">
        <f t="shared" si="5"/>
        <v>2.1083789587794617</v>
      </c>
      <c r="T8" s="2">
        <v>6</v>
      </c>
      <c r="U8" s="2">
        <v>2890.5639999999999</v>
      </c>
      <c r="V8" s="1">
        <v>55.016500000000001</v>
      </c>
      <c r="W8" s="1">
        <v>23.625900000000001</v>
      </c>
      <c r="X8" s="1">
        <v>36.575600000000001</v>
      </c>
      <c r="Y8" s="1">
        <v>3832.2021</v>
      </c>
      <c r="Z8" s="1">
        <f t="shared" si="6"/>
        <v>28.191162518983521</v>
      </c>
      <c r="AA8" s="1">
        <f t="shared" si="7"/>
        <v>1.3503244783334207</v>
      </c>
      <c r="AB8" s="2">
        <v>6</v>
      </c>
      <c r="AC8" s="2">
        <v>2886.57</v>
      </c>
      <c r="AD8" s="1">
        <v>43.0852</v>
      </c>
      <c r="AE8" s="1">
        <v>16.0306</v>
      </c>
      <c r="AF8" s="1">
        <v>65.520200000000003</v>
      </c>
      <c r="AG8" s="1">
        <v>4590.6304</v>
      </c>
      <c r="AH8" s="1">
        <f t="shared" si="8"/>
        <v>49.272319866406413</v>
      </c>
      <c r="AI8" s="1">
        <f t="shared" si="9"/>
        <v>2.8825136387277266</v>
      </c>
      <c r="AJ8" s="2">
        <v>6</v>
      </c>
      <c r="AK8" s="2">
        <v>2885.7910000000002</v>
      </c>
      <c r="AL8" s="1">
        <v>33.385599999999997</v>
      </c>
      <c r="AM8" s="1">
        <v>14.520200000000001</v>
      </c>
      <c r="AN8" s="1">
        <v>72.384500000000003</v>
      </c>
      <c r="AO8" s="1">
        <v>3881.7795000000001</v>
      </c>
      <c r="AP8" s="1">
        <f t="shared" si="10"/>
        <v>55.447122166604665</v>
      </c>
      <c r="AQ8" s="1">
        <f t="shared" si="11"/>
        <v>3.6578992401653738</v>
      </c>
      <c r="AR8" s="2">
        <v>6</v>
      </c>
      <c r="AS8" s="2">
        <v>2888.9229999999998</v>
      </c>
      <c r="AT8" s="1">
        <v>44.4315</v>
      </c>
      <c r="AU8" s="1">
        <v>18.398800000000001</v>
      </c>
      <c r="AV8" s="1">
        <v>55.782600000000002</v>
      </c>
      <c r="AW8" s="1">
        <v>4145.3359</v>
      </c>
      <c r="AX8" s="1">
        <f t="shared" si="12"/>
        <v>42.05669936224686</v>
      </c>
      <c r="AY8" s="1">
        <f t="shared" si="13"/>
        <v>2.2656168282830564</v>
      </c>
      <c r="AZ8" s="2">
        <v>6</v>
      </c>
      <c r="BA8" s="2">
        <v>2891.6410000000001</v>
      </c>
      <c r="BB8" s="1">
        <v>50.562100000000001</v>
      </c>
      <c r="BC8" s="1">
        <v>23.16</v>
      </c>
      <c r="BD8" s="1">
        <v>38.313099999999999</v>
      </c>
      <c r="BE8" s="1">
        <v>3623.1039999999998</v>
      </c>
      <c r="BF8" s="1">
        <f t="shared" si="14"/>
        <v>28.816477149750284</v>
      </c>
      <c r="BG8" s="1">
        <f t="shared" si="15"/>
        <v>1.4032720902499205</v>
      </c>
      <c r="BH8" s="2">
        <v>6</v>
      </c>
      <c r="BI8" s="2">
        <v>2887.9740000000002</v>
      </c>
      <c r="BJ8" s="1">
        <v>26.732299999999999</v>
      </c>
      <c r="BK8" s="1">
        <v>15.2232</v>
      </c>
      <c r="BL8" s="1">
        <v>71.477800000000002</v>
      </c>
      <c r="BM8" s="1">
        <v>3079.3117999999999</v>
      </c>
      <c r="BN8" s="1">
        <f t="shared" si="16"/>
        <v>53.520803918918226</v>
      </c>
      <c r="BO8" s="1">
        <f t="shared" si="17"/>
        <v>3.4710202537589794</v>
      </c>
      <c r="BP8" s="2">
        <v>6</v>
      </c>
      <c r="BQ8" s="2">
        <v>2887.8789999999999</v>
      </c>
      <c r="BR8" s="1">
        <v>31.9056</v>
      </c>
      <c r="BS8" s="1">
        <v>14.952500000000001</v>
      </c>
      <c r="BT8" s="1">
        <v>72.165099999999995</v>
      </c>
      <c r="BU8" s="1">
        <v>3704.8227999999999</v>
      </c>
      <c r="BV8" s="1">
        <f t="shared" si="18"/>
        <v>53.934984024654455</v>
      </c>
      <c r="BW8" s="1">
        <f t="shared" si="19"/>
        <v>3.5254671277049976</v>
      </c>
      <c r="BX8" s="2">
        <v>6</v>
      </c>
      <c r="BY8" s="2">
        <v>2890.91</v>
      </c>
      <c r="BZ8" s="1">
        <v>29.298999999999999</v>
      </c>
      <c r="CA8" s="1">
        <v>20.463200000000001</v>
      </c>
      <c r="CB8" s="1">
        <v>41.700800000000001</v>
      </c>
      <c r="CC8" s="1">
        <v>2176.6161999999999</v>
      </c>
      <c r="CD8" s="1">
        <f t="shared" si="20"/>
        <v>31.325519579369015</v>
      </c>
      <c r="CE8" s="1">
        <f t="shared" si="21"/>
        <v>1.5794051914051275</v>
      </c>
      <c r="CF8" s="2">
        <v>6</v>
      </c>
      <c r="CG8" s="2">
        <v>2891.9140000000002</v>
      </c>
      <c r="CH8" s="1">
        <v>46.617199999999997</v>
      </c>
      <c r="CI8" s="1">
        <v>20.982700000000001</v>
      </c>
      <c r="CJ8" s="1">
        <v>40.360199999999999</v>
      </c>
      <c r="CK8" s="1">
        <v>3393.2710000000002</v>
      </c>
      <c r="CL8" s="1">
        <f t="shared" si="22"/>
        <v>30.389714226595277</v>
      </c>
      <c r="CM8" s="1">
        <f t="shared" si="23"/>
        <v>1.4721024803444682</v>
      </c>
      <c r="CN8" s="2">
        <v>6</v>
      </c>
      <c r="CO8" s="2">
        <v>2889.6559999999999</v>
      </c>
      <c r="CP8" s="1">
        <v>36.449599999999997</v>
      </c>
      <c r="CQ8" s="1">
        <v>15.629</v>
      </c>
      <c r="CR8" s="1">
        <v>68.872799999999998</v>
      </c>
      <c r="CS8" s="1">
        <v>4061.2975999999999</v>
      </c>
      <c r="CT8" s="1">
        <f t="shared" si="24"/>
        <v>50.466785422055317</v>
      </c>
      <c r="CU8" s="1">
        <f t="shared" si="25"/>
        <v>3.1585865221688758</v>
      </c>
      <c r="CV8" s="2">
        <v>6</v>
      </c>
      <c r="CW8" s="2">
        <v>2890.096</v>
      </c>
      <c r="CX8" s="1">
        <v>29.6812</v>
      </c>
      <c r="CY8" s="1">
        <v>15.1479</v>
      </c>
      <c r="CZ8" s="1">
        <v>72.098100000000002</v>
      </c>
      <c r="DA8" s="1">
        <v>3445.9933999999998</v>
      </c>
      <c r="DB8" s="1">
        <f t="shared" si="26"/>
        <v>53.816053534426068</v>
      </c>
      <c r="DC8" s="1">
        <f t="shared" si="27"/>
        <v>3.5241271760325348</v>
      </c>
      <c r="DD8" s="2">
        <v>6</v>
      </c>
      <c r="DE8" s="2">
        <v>2891.076</v>
      </c>
      <c r="DF8" s="1">
        <v>24.619</v>
      </c>
      <c r="DG8" s="1">
        <v>20.3447</v>
      </c>
      <c r="DH8" s="1">
        <v>43.614600000000003</v>
      </c>
      <c r="DI8" s="1">
        <v>1893.7067999999999</v>
      </c>
      <c r="DJ8" s="1">
        <f t="shared" si="28"/>
        <v>33.676238618972242</v>
      </c>
      <c r="DK8" s="1">
        <f t="shared" si="29"/>
        <v>1.6810536778565184</v>
      </c>
      <c r="DL8" s="2">
        <v>6</v>
      </c>
      <c r="DM8" s="2">
        <v>2891.433</v>
      </c>
      <c r="DN8" s="1">
        <v>25.413</v>
      </c>
      <c r="DO8" s="1">
        <v>19.7605</v>
      </c>
      <c r="DP8" s="1">
        <v>44.336300000000001</v>
      </c>
      <c r="DQ8" s="1">
        <v>1970.3942999999999</v>
      </c>
      <c r="DR8" s="1">
        <f t="shared" si="30"/>
        <v>33.834349540132095</v>
      </c>
      <c r="DS8" s="1">
        <f t="shared" si="31"/>
        <v>1.6535573362846361</v>
      </c>
      <c r="DT8" s="2">
        <v>6</v>
      </c>
      <c r="DU8" s="2">
        <v>2891.9830000000002</v>
      </c>
      <c r="DV8" s="1">
        <v>46.579799999999999</v>
      </c>
      <c r="DW8" s="1">
        <v>16.882999999999999</v>
      </c>
      <c r="DX8" s="1">
        <v>55.896000000000001</v>
      </c>
      <c r="DY8" s="1">
        <v>4312.6752999999999</v>
      </c>
      <c r="DZ8" s="1">
        <f t="shared" si="32"/>
        <v>41.259207771986958</v>
      </c>
      <c r="EA8" s="1">
        <f t="shared" si="33"/>
        <v>2.1699525834946205</v>
      </c>
    </row>
    <row r="9" spans="1:137" x14ac:dyDescent="0.3">
      <c r="B9" s="1">
        <f t="shared" si="0"/>
        <v>2928.9553749999995</v>
      </c>
      <c r="C9" s="1">
        <f t="shared" si="1"/>
        <v>2.7796887565576864</v>
      </c>
      <c r="D9" s="2">
        <v>7</v>
      </c>
      <c r="E9" s="2">
        <v>2923.1709999999998</v>
      </c>
      <c r="F9" s="1">
        <v>15.4511</v>
      </c>
      <c r="G9" s="1">
        <v>21.337399999999999</v>
      </c>
      <c r="H9" s="1">
        <v>22.3993</v>
      </c>
      <c r="I9" s="1">
        <v>753.66740000000004</v>
      </c>
      <c r="J9" s="1">
        <f t="shared" si="2"/>
        <v>11.019490061969732</v>
      </c>
      <c r="K9" s="1">
        <f t="shared" si="3"/>
        <v>0.51360869774698192</v>
      </c>
      <c r="L9" s="2">
        <v>7</v>
      </c>
      <c r="M9" s="2">
        <v>2928.422</v>
      </c>
      <c r="N9" s="1">
        <v>22.576000000000001</v>
      </c>
      <c r="O9" s="1">
        <v>21.504200000000001</v>
      </c>
      <c r="P9" s="1">
        <v>24.9192</v>
      </c>
      <c r="Q9" s="1">
        <v>1179.1986999999999</v>
      </c>
      <c r="R9" s="1">
        <f t="shared" si="4"/>
        <v>10.117424891507829</v>
      </c>
      <c r="S9" s="1">
        <f t="shared" si="5"/>
        <v>0.51828943552056073</v>
      </c>
      <c r="T9" s="2">
        <v>7</v>
      </c>
      <c r="U9" s="2">
        <v>2925.9250000000002</v>
      </c>
      <c r="V9" s="1">
        <v>29.702500000000001</v>
      </c>
      <c r="W9" s="1">
        <v>20.430199999999999</v>
      </c>
      <c r="X9" s="1">
        <v>24.3691</v>
      </c>
      <c r="Y9" s="1">
        <v>1500.7299</v>
      </c>
      <c r="Z9" s="1">
        <f t="shared" si="6"/>
        <v>11.039950243750948</v>
      </c>
      <c r="AA9" s="1">
        <f t="shared" si="7"/>
        <v>0.52880100434600441</v>
      </c>
      <c r="AB9" s="2">
        <v>7</v>
      </c>
      <c r="AC9" s="2">
        <v>2930.8139999999999</v>
      </c>
      <c r="AD9" s="1">
        <v>17.200299999999999</v>
      </c>
      <c r="AE9" s="1">
        <v>23.2896</v>
      </c>
      <c r="AF9" s="1">
        <v>25.725200000000001</v>
      </c>
      <c r="AG9" s="1">
        <v>944.66780000000006</v>
      </c>
      <c r="AH9" s="1">
        <f t="shared" si="8"/>
        <v>10.139342520167698</v>
      </c>
      <c r="AI9" s="1">
        <f t="shared" si="9"/>
        <v>0.59316860219609857</v>
      </c>
      <c r="AJ9" s="2">
        <v>7</v>
      </c>
      <c r="AK9" s="2">
        <v>2931.0949999999998</v>
      </c>
      <c r="AL9" s="1">
        <v>12.0383</v>
      </c>
      <c r="AM9" s="1">
        <v>21.7089</v>
      </c>
      <c r="AN9" s="1">
        <v>23.3035</v>
      </c>
      <c r="AO9" s="1">
        <v>605.85389999999995</v>
      </c>
      <c r="AP9" s="1">
        <f t="shared" si="10"/>
        <v>8.6539833621188134</v>
      </c>
      <c r="AQ9" s="1">
        <f t="shared" si="11"/>
        <v>0.57091149058343693</v>
      </c>
      <c r="AR9" s="2">
        <v>7</v>
      </c>
      <c r="AS9" s="2">
        <v>2929.07</v>
      </c>
      <c r="AT9" s="1">
        <v>19.708400000000001</v>
      </c>
      <c r="AU9" s="1">
        <v>21.087800000000001</v>
      </c>
      <c r="AV9" s="1">
        <v>24.6981</v>
      </c>
      <c r="AW9" s="1">
        <v>1016.3279</v>
      </c>
      <c r="AX9" s="1">
        <f t="shared" si="12"/>
        <v>10.311202270427277</v>
      </c>
      <c r="AY9" s="1">
        <f t="shared" si="13"/>
        <v>0.55546996644917968</v>
      </c>
      <c r="AZ9" s="2">
        <v>7</v>
      </c>
      <c r="BA9" s="2">
        <v>2926.9110000000001</v>
      </c>
      <c r="BB9" s="1">
        <v>27.3629</v>
      </c>
      <c r="BC9" s="1">
        <v>20.785900000000002</v>
      </c>
      <c r="BD9" s="1">
        <v>25.2148</v>
      </c>
      <c r="BE9" s="1">
        <v>1421.7737999999999</v>
      </c>
      <c r="BF9" s="1">
        <f t="shared" si="14"/>
        <v>11.308124806744061</v>
      </c>
      <c r="BG9" s="1">
        <f t="shared" si="15"/>
        <v>0.55067022425759038</v>
      </c>
      <c r="BH9" s="2">
        <v>7</v>
      </c>
      <c r="BI9" s="2">
        <v>2931.81</v>
      </c>
      <c r="BJ9" s="1">
        <v>10.341699999999999</v>
      </c>
      <c r="BK9" s="1">
        <v>22.0306</v>
      </c>
      <c r="BL9" s="1">
        <v>24.5913</v>
      </c>
      <c r="BM9" s="1">
        <v>540.83780000000002</v>
      </c>
      <c r="BN9" s="1">
        <f t="shared" si="16"/>
        <v>9.400176313986492</v>
      </c>
      <c r="BO9" s="1">
        <f t="shared" si="17"/>
        <v>0.60963587961389554</v>
      </c>
      <c r="BP9" s="2">
        <v>7</v>
      </c>
      <c r="BQ9" s="2">
        <v>2932.212</v>
      </c>
      <c r="BR9" s="1">
        <v>12.831099999999999</v>
      </c>
      <c r="BS9" s="1">
        <v>21.675999999999998</v>
      </c>
      <c r="BT9" s="1">
        <v>24.154199999999999</v>
      </c>
      <c r="BU9" s="1">
        <v>659.55809999999997</v>
      </c>
      <c r="BV9" s="1">
        <f t="shared" si="18"/>
        <v>9.6018777434730342</v>
      </c>
      <c r="BW9" s="1">
        <f t="shared" si="19"/>
        <v>0.62762796654176445</v>
      </c>
      <c r="BX9" s="2">
        <v>7</v>
      </c>
      <c r="BY9" s="2">
        <v>2926.4169999999999</v>
      </c>
      <c r="BZ9" s="1">
        <v>15.285</v>
      </c>
      <c r="CA9" s="1">
        <v>20.8659</v>
      </c>
      <c r="CB9" s="1">
        <v>25.0579</v>
      </c>
      <c r="CC9" s="1">
        <v>792.15890000000002</v>
      </c>
      <c r="CD9" s="1">
        <f t="shared" si="20"/>
        <v>11.400626868403084</v>
      </c>
      <c r="CE9" s="1">
        <f t="shared" si="21"/>
        <v>0.57480959623372052</v>
      </c>
      <c r="CF9" s="2">
        <v>7</v>
      </c>
      <c r="CG9" s="2">
        <v>2926.884</v>
      </c>
      <c r="CH9" s="1">
        <v>24.398800000000001</v>
      </c>
      <c r="CI9" s="1">
        <v>20.578199999999999</v>
      </c>
      <c r="CJ9" s="1">
        <v>25.108599999999999</v>
      </c>
      <c r="CK9" s="1">
        <v>1259.8010999999999</v>
      </c>
      <c r="CL9" s="1">
        <f t="shared" si="22"/>
        <v>11.282622405151363</v>
      </c>
      <c r="CM9" s="1">
        <f t="shared" si="23"/>
        <v>0.54653940815534297</v>
      </c>
      <c r="CN9" s="2">
        <v>7</v>
      </c>
      <c r="CO9" s="2">
        <v>2932.6469999999999</v>
      </c>
      <c r="CP9" s="1">
        <v>16.3368</v>
      </c>
      <c r="CQ9" s="1">
        <v>22.225200000000001</v>
      </c>
      <c r="CR9" s="1">
        <v>25.335999999999999</v>
      </c>
      <c r="CS9" s="1">
        <v>873.11800000000005</v>
      </c>
      <c r="CT9" s="1">
        <f t="shared" si="24"/>
        <v>10.849601062018726</v>
      </c>
      <c r="CU9" s="1">
        <f t="shared" si="25"/>
        <v>0.67904867327699525</v>
      </c>
      <c r="CV9" s="2">
        <v>7</v>
      </c>
      <c r="CW9" s="2">
        <v>2932.277</v>
      </c>
      <c r="CX9" s="1">
        <v>11.986000000000001</v>
      </c>
      <c r="CY9" s="1">
        <v>21.302399999999999</v>
      </c>
      <c r="CZ9" s="1">
        <v>22.340599999999998</v>
      </c>
      <c r="DA9" s="1">
        <v>583.76739999999995</v>
      </c>
      <c r="DB9" s="1">
        <f t="shared" si="26"/>
        <v>9.1166911840436828</v>
      </c>
      <c r="DC9" s="1">
        <f t="shared" si="27"/>
        <v>0.59700362711717758</v>
      </c>
      <c r="DD9" s="2">
        <v>7</v>
      </c>
      <c r="DE9" s="2">
        <v>2927.4670000000001</v>
      </c>
      <c r="DF9" s="1">
        <v>12.8301</v>
      </c>
      <c r="DG9" s="1">
        <v>22.049399999999999</v>
      </c>
      <c r="DH9" s="1">
        <v>24.796299999999999</v>
      </c>
      <c r="DI9" s="1">
        <v>674.30690000000004</v>
      </c>
      <c r="DJ9" s="1">
        <f t="shared" si="28"/>
        <v>11.991360049411796</v>
      </c>
      <c r="DK9" s="1">
        <f t="shared" si="29"/>
        <v>0.59858584985227259</v>
      </c>
      <c r="DL9" s="2">
        <v>7</v>
      </c>
      <c r="DM9" s="2">
        <v>2927.607</v>
      </c>
      <c r="DN9" s="1">
        <v>13.2461</v>
      </c>
      <c r="DO9" s="1">
        <v>22.357700000000001</v>
      </c>
      <c r="DP9" s="1">
        <v>24.668399999999998</v>
      </c>
      <c r="DQ9" s="1">
        <v>697.70989999999995</v>
      </c>
      <c r="DR9" s="1">
        <f t="shared" si="30"/>
        <v>11.980627752633373</v>
      </c>
      <c r="DS9" s="1">
        <f t="shared" si="31"/>
        <v>0.58551901197817091</v>
      </c>
      <c r="DT9" s="2">
        <v>7</v>
      </c>
      <c r="DU9" s="2">
        <v>2930.5569999999998</v>
      </c>
      <c r="DV9" s="1">
        <v>22.400600000000001</v>
      </c>
      <c r="DW9" s="1">
        <v>21.9481</v>
      </c>
      <c r="DX9" s="1">
        <v>24.415299999999998</v>
      </c>
      <c r="DY9" s="1">
        <v>1164.3485000000001</v>
      </c>
      <c r="DZ9" s="1">
        <f t="shared" si="32"/>
        <v>11.139279759944218</v>
      </c>
      <c r="EA9" s="1">
        <f t="shared" si="33"/>
        <v>0.58585004896220361</v>
      </c>
    </row>
    <row r="10" spans="1:137" x14ac:dyDescent="0.3">
      <c r="B10" s="1">
        <f t="shared" si="0"/>
        <v>2950.0130624999997</v>
      </c>
      <c r="C10" s="1">
        <f t="shared" si="1"/>
        <v>1.3557160700161519</v>
      </c>
      <c r="D10" s="2">
        <v>8</v>
      </c>
      <c r="E10" s="2">
        <v>2947.3789999999999</v>
      </c>
      <c r="F10" s="1">
        <v>19.86</v>
      </c>
      <c r="G10" s="1">
        <v>19.7835</v>
      </c>
      <c r="H10" s="1">
        <v>21.465699999999998</v>
      </c>
      <c r="I10" s="1">
        <v>916.24630000000002</v>
      </c>
      <c r="J10" s="1">
        <f t="shared" si="2"/>
        <v>13.396581830614588</v>
      </c>
      <c r="K10" s="1">
        <f t="shared" si="3"/>
        <v>0.62440284528492351</v>
      </c>
      <c r="L10" s="2">
        <v>8</v>
      </c>
      <c r="M10" s="2">
        <v>2949.5740000000001</v>
      </c>
      <c r="N10" s="1">
        <v>27.653700000000001</v>
      </c>
      <c r="O10" s="1">
        <v>17.463200000000001</v>
      </c>
      <c r="P10" s="1">
        <v>21.324999999999999</v>
      </c>
      <c r="Q10" s="1">
        <v>1213.0464999999999</v>
      </c>
      <c r="R10" s="1">
        <f t="shared" si="4"/>
        <v>10.407836146407261</v>
      </c>
      <c r="S10" s="1">
        <f t="shared" si="5"/>
        <v>0.53316645086633141</v>
      </c>
      <c r="T10" s="2">
        <v>8</v>
      </c>
      <c r="U10" s="2">
        <v>2948.5459999999998</v>
      </c>
      <c r="V10" s="1">
        <v>37.097499999999997</v>
      </c>
      <c r="W10" s="1">
        <v>17.640699999999999</v>
      </c>
      <c r="X10" s="1">
        <v>23.151900000000001</v>
      </c>
      <c r="Y10" s="1">
        <v>1722.6878999999999</v>
      </c>
      <c r="Z10" s="1">
        <f t="shared" si="6"/>
        <v>12.672759236363456</v>
      </c>
      <c r="AA10" s="1">
        <f t="shared" si="7"/>
        <v>0.60701068972818428</v>
      </c>
      <c r="AB10" s="2">
        <v>8</v>
      </c>
      <c r="AC10" s="2">
        <v>2950.0030000000002</v>
      </c>
      <c r="AD10" s="1">
        <v>18.2532</v>
      </c>
      <c r="AE10" s="1">
        <v>17.005800000000001</v>
      </c>
      <c r="AF10" s="1">
        <v>21.851600000000001</v>
      </c>
      <c r="AG10" s="1">
        <v>806.15620000000001</v>
      </c>
      <c r="AH10" s="1">
        <f t="shared" si="8"/>
        <v>8.6526648167290272</v>
      </c>
      <c r="AI10" s="1">
        <f t="shared" si="9"/>
        <v>0.50619545442929081</v>
      </c>
      <c r="AJ10" s="2">
        <v>8</v>
      </c>
      <c r="AK10" s="2">
        <v>2950.0349999999999</v>
      </c>
      <c r="AL10" s="1">
        <v>13.0045</v>
      </c>
      <c r="AM10" s="1">
        <v>15.6099</v>
      </c>
      <c r="AN10" s="1">
        <v>19.770299999999999</v>
      </c>
      <c r="AO10" s="1">
        <v>522.31820000000005</v>
      </c>
      <c r="AP10" s="1">
        <f t="shared" si="10"/>
        <v>7.4607640761771901</v>
      </c>
      <c r="AQ10" s="1">
        <f t="shared" si="11"/>
        <v>0.49219368253775009</v>
      </c>
      <c r="AR10" s="2">
        <v>8</v>
      </c>
      <c r="AS10" s="2">
        <v>2949.855</v>
      </c>
      <c r="AT10" s="1">
        <v>23.218599999999999</v>
      </c>
      <c r="AU10" s="1">
        <v>17.856100000000001</v>
      </c>
      <c r="AV10" s="1">
        <v>21.589700000000001</v>
      </c>
      <c r="AW10" s="1">
        <v>1034.828</v>
      </c>
      <c r="AX10" s="1">
        <f t="shared" si="12"/>
        <v>10.498895900724282</v>
      </c>
      <c r="AY10" s="1">
        <f t="shared" si="13"/>
        <v>0.56558112243171876</v>
      </c>
      <c r="AZ10" s="2">
        <v>8</v>
      </c>
      <c r="BA10" s="2">
        <v>2948.8980000000001</v>
      </c>
      <c r="BB10" s="1">
        <v>34.1678</v>
      </c>
      <c r="BC10" s="1">
        <v>19.0137</v>
      </c>
      <c r="BD10" s="1">
        <v>24.707999999999998</v>
      </c>
      <c r="BE10" s="1">
        <v>1698.7234000000001</v>
      </c>
      <c r="BF10" s="1">
        <f t="shared" si="14"/>
        <v>13.510852583819322</v>
      </c>
      <c r="BG10" s="1">
        <f t="shared" si="15"/>
        <v>0.65793616089255302</v>
      </c>
      <c r="BH10" s="2">
        <v>8</v>
      </c>
      <c r="BI10" s="2">
        <v>2950.5929999999998</v>
      </c>
      <c r="BJ10" s="1">
        <v>10.642200000000001</v>
      </c>
      <c r="BK10" s="1">
        <v>15.676</v>
      </c>
      <c r="BL10" s="1">
        <v>21.033799999999999</v>
      </c>
      <c r="BM10" s="1">
        <v>446.01889999999997</v>
      </c>
      <c r="BN10" s="1">
        <f t="shared" si="16"/>
        <v>7.752151013428259</v>
      </c>
      <c r="BO10" s="1">
        <f t="shared" si="17"/>
        <v>0.50275539991088292</v>
      </c>
      <c r="BP10" s="2">
        <v>8</v>
      </c>
      <c r="BQ10" s="2">
        <v>2950.7860000000001</v>
      </c>
      <c r="BR10" s="1">
        <v>12.112299999999999</v>
      </c>
      <c r="BS10" s="1">
        <v>15.8659</v>
      </c>
      <c r="BT10" s="1">
        <v>20.887</v>
      </c>
      <c r="BU10" s="1">
        <v>507.25830000000002</v>
      </c>
      <c r="BV10" s="1">
        <f t="shared" si="18"/>
        <v>7.3846901144295973</v>
      </c>
      <c r="BW10" s="1">
        <f t="shared" si="19"/>
        <v>0.48270121364657992</v>
      </c>
      <c r="BX10" s="2">
        <v>8</v>
      </c>
      <c r="BY10" s="2">
        <v>2948.6460000000002</v>
      </c>
      <c r="BZ10" s="1">
        <v>19.497499999999999</v>
      </c>
      <c r="CA10" s="1">
        <v>20.098299999999998</v>
      </c>
      <c r="CB10" s="1">
        <v>24.871500000000001</v>
      </c>
      <c r="CC10" s="1">
        <v>992.30200000000002</v>
      </c>
      <c r="CD10" s="1">
        <f t="shared" si="20"/>
        <v>14.281055029199466</v>
      </c>
      <c r="CE10" s="1">
        <f t="shared" si="21"/>
        <v>0.72003825490304207</v>
      </c>
      <c r="CF10" s="2">
        <v>8</v>
      </c>
      <c r="CG10" s="2">
        <v>2949.1379999999999</v>
      </c>
      <c r="CH10" s="1">
        <v>31.774699999999999</v>
      </c>
      <c r="CI10" s="1">
        <v>20.992999999999999</v>
      </c>
      <c r="CJ10" s="1">
        <v>25.839600000000001</v>
      </c>
      <c r="CK10" s="1">
        <v>1683.0862999999999</v>
      </c>
      <c r="CL10" s="1">
        <f t="shared" si="22"/>
        <v>15.073512158533047</v>
      </c>
      <c r="CM10" s="1">
        <f t="shared" si="23"/>
        <v>0.73017319184462215</v>
      </c>
      <c r="CN10" s="2">
        <v>8</v>
      </c>
      <c r="CO10" s="2">
        <v>2951.6759999999999</v>
      </c>
      <c r="CP10" s="1">
        <v>14.835699999999999</v>
      </c>
      <c r="CQ10" s="1">
        <v>18.0349</v>
      </c>
      <c r="CR10" s="1">
        <v>23.204000000000001</v>
      </c>
      <c r="CS10" s="1">
        <v>695.43600000000004</v>
      </c>
      <c r="CT10" s="1">
        <f t="shared" si="24"/>
        <v>8.6416763417614266</v>
      </c>
      <c r="CU10" s="1">
        <f t="shared" si="25"/>
        <v>0.54086033405457268</v>
      </c>
      <c r="CV10" s="2">
        <v>8</v>
      </c>
      <c r="CW10" s="2">
        <v>2951.7739999999999</v>
      </c>
      <c r="CX10" s="1">
        <v>12.492000000000001</v>
      </c>
      <c r="CY10" s="1">
        <v>19.102599999999999</v>
      </c>
      <c r="CZ10" s="1">
        <v>21.6357</v>
      </c>
      <c r="DA10" s="1">
        <v>571.68960000000004</v>
      </c>
      <c r="DB10" s="1">
        <f t="shared" si="26"/>
        <v>8.9280722704444599</v>
      </c>
      <c r="DC10" s="1">
        <f t="shared" si="27"/>
        <v>0.58465197745740582</v>
      </c>
      <c r="DD10" s="2">
        <v>8</v>
      </c>
      <c r="DE10" s="2">
        <v>2949.8560000000002</v>
      </c>
      <c r="DF10" s="1">
        <v>16.1433</v>
      </c>
      <c r="DG10" s="1">
        <v>23.532399999999999</v>
      </c>
      <c r="DH10" s="1">
        <v>24.8825</v>
      </c>
      <c r="DI10" s="1">
        <v>872.2355</v>
      </c>
      <c r="DJ10" s="1">
        <f t="shared" si="28"/>
        <v>15.51117143896751</v>
      </c>
      <c r="DK10" s="1">
        <f t="shared" si="29"/>
        <v>0.77428812909792533</v>
      </c>
      <c r="DL10" s="2">
        <v>8</v>
      </c>
      <c r="DM10" s="2">
        <v>2950.8040000000001</v>
      </c>
      <c r="DN10" s="1">
        <v>17.209499999999998</v>
      </c>
      <c r="DO10" s="1">
        <v>26.219899999999999</v>
      </c>
      <c r="DP10" s="1">
        <v>26.154499999999999</v>
      </c>
      <c r="DQ10" s="1">
        <v>1001.0783</v>
      </c>
      <c r="DR10" s="1">
        <f t="shared" si="30"/>
        <v>17.189875711293531</v>
      </c>
      <c r="DS10" s="1">
        <f t="shared" si="31"/>
        <v>0.84010614888621626</v>
      </c>
      <c r="DT10" s="2">
        <v>8</v>
      </c>
      <c r="DU10" s="2">
        <v>2952.6460000000002</v>
      </c>
      <c r="DV10" s="1">
        <v>27.259599999999999</v>
      </c>
      <c r="DW10" s="1">
        <v>25.0943</v>
      </c>
      <c r="DX10" s="1">
        <v>26.0474</v>
      </c>
      <c r="DY10" s="1">
        <v>1553.6428000000001</v>
      </c>
      <c r="DZ10" s="1">
        <f t="shared" si="32"/>
        <v>14.863644172018139</v>
      </c>
      <c r="EA10" s="1">
        <f t="shared" si="33"/>
        <v>0.78172618460003607</v>
      </c>
    </row>
    <row r="11" spans="1:137" x14ac:dyDescent="0.3">
      <c r="B11" s="1">
        <f t="shared" si="0"/>
        <v>2985.7717499999994</v>
      </c>
      <c r="C11" s="1">
        <f t="shared" si="1"/>
        <v>1.9446678722427841</v>
      </c>
      <c r="D11" s="2">
        <v>9</v>
      </c>
      <c r="E11" s="2">
        <v>2984.6129999999998</v>
      </c>
      <c r="F11" s="1">
        <v>14.3278</v>
      </c>
      <c r="G11" s="1">
        <v>16.573899999999998</v>
      </c>
      <c r="H11" s="1">
        <v>25.626899999999999</v>
      </c>
      <c r="I11" s="1">
        <v>700.03890000000001</v>
      </c>
      <c r="J11" s="1">
        <f t="shared" si="2"/>
        <v>10.235379295352596</v>
      </c>
      <c r="K11" s="1">
        <f t="shared" si="3"/>
        <v>0.47706198755741558</v>
      </c>
      <c r="L11" s="2">
        <v>9</v>
      </c>
      <c r="M11" s="2">
        <v>2985.26</v>
      </c>
      <c r="N11" s="1">
        <v>21.438199999999998</v>
      </c>
      <c r="O11" s="1">
        <v>17.0227</v>
      </c>
      <c r="P11" s="1">
        <v>25.494900000000001</v>
      </c>
      <c r="Q11" s="1">
        <v>1052.1631</v>
      </c>
      <c r="R11" s="1">
        <f t="shared" si="4"/>
        <v>9.0274702116496925</v>
      </c>
      <c r="S11" s="1">
        <f t="shared" si="5"/>
        <v>0.46245388429834883</v>
      </c>
      <c r="T11" s="2">
        <v>9</v>
      </c>
      <c r="U11" s="2">
        <v>2984.6219999999998</v>
      </c>
      <c r="V11" s="1">
        <v>25.447800000000001</v>
      </c>
      <c r="W11" s="1">
        <v>15.6234</v>
      </c>
      <c r="X11" s="1">
        <v>32.219000000000001</v>
      </c>
      <c r="Y11" s="1">
        <v>1458.2355</v>
      </c>
      <c r="Z11" s="1">
        <f t="shared" si="6"/>
        <v>10.727344983045439</v>
      </c>
      <c r="AA11" s="1">
        <f t="shared" si="7"/>
        <v>0.51382756948668629</v>
      </c>
      <c r="AB11" s="2">
        <v>9</v>
      </c>
      <c r="AC11" s="2">
        <v>2984.8420000000001</v>
      </c>
      <c r="AD11" s="1">
        <v>15.306800000000001</v>
      </c>
      <c r="AE11" s="1">
        <v>18.725100000000001</v>
      </c>
      <c r="AF11" s="1">
        <v>26.719000000000001</v>
      </c>
      <c r="AG11" s="1">
        <v>798.86980000000005</v>
      </c>
      <c r="AH11" s="1">
        <f t="shared" si="8"/>
        <v>8.5744581653125724</v>
      </c>
      <c r="AI11" s="1">
        <f t="shared" si="9"/>
        <v>0.50162023369768372</v>
      </c>
      <c r="AJ11" s="2">
        <v>9</v>
      </c>
      <c r="AK11" s="2">
        <v>2984.1390000000001</v>
      </c>
      <c r="AL11" s="1">
        <v>11.3772</v>
      </c>
      <c r="AM11" s="1">
        <v>20.161799999999999</v>
      </c>
      <c r="AN11" s="1">
        <v>24.659700000000001</v>
      </c>
      <c r="AO11" s="1">
        <v>576.80050000000006</v>
      </c>
      <c r="AP11" s="1">
        <f t="shared" si="10"/>
        <v>8.2389862147653314</v>
      </c>
      <c r="AQ11" s="1">
        <f t="shared" si="11"/>
        <v>0.54353373515342851</v>
      </c>
      <c r="AR11" s="2">
        <v>9</v>
      </c>
      <c r="AS11" s="2">
        <v>2985.0120000000002</v>
      </c>
      <c r="AT11" s="1">
        <v>16.896999999999998</v>
      </c>
      <c r="AU11" s="1">
        <v>20.4879</v>
      </c>
      <c r="AV11" s="1">
        <v>27.869900000000001</v>
      </c>
      <c r="AW11" s="1">
        <v>933.51869999999997</v>
      </c>
      <c r="AX11" s="1">
        <f t="shared" si="12"/>
        <v>9.4710576566148763</v>
      </c>
      <c r="AY11" s="1">
        <f t="shared" si="13"/>
        <v>0.5102109279580751</v>
      </c>
      <c r="AZ11" s="2">
        <v>9</v>
      </c>
      <c r="BA11" s="2">
        <v>2985.0120000000002</v>
      </c>
      <c r="BB11" s="1">
        <v>21.347899999999999</v>
      </c>
      <c r="BC11" s="1">
        <v>18.476800000000001</v>
      </c>
      <c r="BD11" s="1">
        <v>35.794499999999999</v>
      </c>
      <c r="BE11" s="1">
        <v>1376.5533</v>
      </c>
      <c r="BF11" s="1">
        <f t="shared" si="14"/>
        <v>10.948462068674639</v>
      </c>
      <c r="BG11" s="1">
        <f t="shared" si="15"/>
        <v>0.53315577654724411</v>
      </c>
      <c r="BH11" s="2">
        <v>9</v>
      </c>
      <c r="BI11" s="2">
        <v>2984.942</v>
      </c>
      <c r="BJ11" s="1">
        <v>8.7542000000000009</v>
      </c>
      <c r="BK11" s="1">
        <v>22.370799999999999</v>
      </c>
      <c r="BL11" s="1">
        <v>29.184000000000001</v>
      </c>
      <c r="BM11" s="1">
        <v>513.53970000000004</v>
      </c>
      <c r="BN11" s="1">
        <f t="shared" si="16"/>
        <v>8.9257143717242577</v>
      </c>
      <c r="BO11" s="1">
        <f t="shared" si="17"/>
        <v>0.57886528405772697</v>
      </c>
      <c r="BP11" s="2">
        <v>9</v>
      </c>
      <c r="BQ11" s="2">
        <v>2984.14</v>
      </c>
      <c r="BR11" s="1">
        <v>10.3094</v>
      </c>
      <c r="BS11" s="1">
        <v>22.706900000000001</v>
      </c>
      <c r="BT11" s="1">
        <v>28.792300000000001</v>
      </c>
      <c r="BU11" s="1">
        <v>602.44460000000004</v>
      </c>
      <c r="BV11" s="1">
        <f t="shared" si="18"/>
        <v>8.770416732681344</v>
      </c>
      <c r="BW11" s="1">
        <f t="shared" si="19"/>
        <v>0.57327941124832926</v>
      </c>
      <c r="BX11" s="2">
        <v>9</v>
      </c>
      <c r="BY11" s="2">
        <v>2984.9569999999999</v>
      </c>
      <c r="BZ11" s="1">
        <v>11.7486</v>
      </c>
      <c r="CA11" s="1">
        <v>23.577500000000001</v>
      </c>
      <c r="CB11" s="1">
        <v>36.0259</v>
      </c>
      <c r="CC11" s="1">
        <v>809.16139999999996</v>
      </c>
      <c r="CD11" s="1">
        <f t="shared" si="20"/>
        <v>11.645324186491694</v>
      </c>
      <c r="CE11" s="1">
        <f t="shared" si="21"/>
        <v>0.58714702015203268</v>
      </c>
      <c r="CF11" s="2">
        <v>9</v>
      </c>
      <c r="CG11" s="2">
        <v>2985.7869999999998</v>
      </c>
      <c r="CH11" s="1">
        <v>17.544699999999999</v>
      </c>
      <c r="CI11" s="1">
        <v>23.8995</v>
      </c>
      <c r="CJ11" s="1">
        <v>37.438499999999998</v>
      </c>
      <c r="CK11" s="1">
        <v>1246.7781</v>
      </c>
      <c r="CL11" s="1">
        <f t="shared" si="22"/>
        <v>11.165990032324983</v>
      </c>
      <c r="CM11" s="1">
        <f t="shared" si="23"/>
        <v>0.54088964113068572</v>
      </c>
      <c r="CN11" s="2">
        <v>9</v>
      </c>
      <c r="CO11" s="2">
        <v>2985.194</v>
      </c>
      <c r="CP11" s="1">
        <v>11.295999999999999</v>
      </c>
      <c r="CQ11" s="1">
        <v>25.771999999999998</v>
      </c>
      <c r="CR11" s="1">
        <v>32.7532</v>
      </c>
      <c r="CS11" s="1">
        <v>750.09</v>
      </c>
      <c r="CT11" s="1">
        <f t="shared" si="24"/>
        <v>9.3208217682027215</v>
      </c>
      <c r="CU11" s="1">
        <f t="shared" si="25"/>
        <v>0.58336630253681776</v>
      </c>
      <c r="CV11" s="2">
        <v>9</v>
      </c>
      <c r="CW11" s="2">
        <v>2985.8420000000001</v>
      </c>
      <c r="CX11" s="1">
        <v>8.7407000000000004</v>
      </c>
      <c r="CY11" s="1">
        <v>26.9544</v>
      </c>
      <c r="CZ11" s="1">
        <v>27.522099999999998</v>
      </c>
      <c r="DA11" s="1">
        <v>530.05110000000002</v>
      </c>
      <c r="DB11" s="1">
        <f t="shared" si="26"/>
        <v>8.2778041227767378</v>
      </c>
      <c r="DC11" s="1">
        <f t="shared" si="27"/>
        <v>0.54206937430464575</v>
      </c>
      <c r="DD11" s="2">
        <v>9</v>
      </c>
      <c r="DE11" s="2">
        <v>2987.2339999999999</v>
      </c>
      <c r="DF11" s="1">
        <v>8.5504999999999995</v>
      </c>
      <c r="DG11" s="1">
        <v>28.8216</v>
      </c>
      <c r="DH11" s="1">
        <v>34.814100000000003</v>
      </c>
      <c r="DI11" s="1">
        <v>613.90869999999995</v>
      </c>
      <c r="DJ11" s="1">
        <f t="shared" si="28"/>
        <v>10.917284487473479</v>
      </c>
      <c r="DK11" s="1">
        <f t="shared" si="29"/>
        <v>0.54497004393875215</v>
      </c>
      <c r="DL11" s="2">
        <v>9</v>
      </c>
      <c r="DM11" s="2">
        <v>2990.0410000000002</v>
      </c>
      <c r="DN11" s="1">
        <v>7.8384</v>
      </c>
      <c r="DO11" s="1">
        <v>30.617599999999999</v>
      </c>
      <c r="DP11" s="1">
        <v>34.2288</v>
      </c>
      <c r="DQ11" s="1">
        <v>569.52909999999997</v>
      </c>
      <c r="DR11" s="1">
        <f t="shared" si="30"/>
        <v>9.7795891120253682</v>
      </c>
      <c r="DS11" s="1">
        <f t="shared" si="31"/>
        <v>0.47794952590584849</v>
      </c>
      <c r="DT11" s="2">
        <v>9</v>
      </c>
      <c r="DU11" s="2">
        <v>2990.7109999999998</v>
      </c>
      <c r="DV11" s="1">
        <v>12.690300000000001</v>
      </c>
      <c r="DW11" s="1">
        <v>29.714400000000001</v>
      </c>
      <c r="DX11" s="1">
        <v>33.3887</v>
      </c>
      <c r="DY11" s="1">
        <v>897.96799999999996</v>
      </c>
      <c r="DZ11" s="1">
        <f t="shared" si="32"/>
        <v>8.5908272029187032</v>
      </c>
      <c r="EA11" s="1">
        <f t="shared" si="33"/>
        <v>0.45181884699167985</v>
      </c>
    </row>
    <row r="12" spans="1:137" x14ac:dyDescent="0.3">
      <c r="A12" s="1" t="s">
        <v>12</v>
      </c>
      <c r="D12" s="2" t="s">
        <v>12</v>
      </c>
      <c r="I12" s="1">
        <f>SUM(I2:I11)</f>
        <v>6839.4035999999996</v>
      </c>
      <c r="L12" s="2" t="s">
        <v>12</v>
      </c>
      <c r="Q12" s="1">
        <f>SUM(Q2:Q11)</f>
        <v>11655.1268</v>
      </c>
      <c r="T12" s="2" t="s">
        <v>12</v>
      </c>
      <c r="Y12" s="1">
        <f>SUM(Y2:Y11)</f>
        <v>13593.629200000001</v>
      </c>
      <c r="AB12" s="2" t="s">
        <v>12</v>
      </c>
      <c r="AG12" s="1">
        <f>SUM(AG2:AG11)</f>
        <v>9316.8546000000006</v>
      </c>
      <c r="AJ12" s="2" t="s">
        <v>12</v>
      </c>
      <c r="AO12" s="1">
        <f>SUM(AO2:AO11)</f>
        <v>7000.8674000000001</v>
      </c>
      <c r="AR12" s="2" t="s">
        <v>12</v>
      </c>
      <c r="AW12" s="1">
        <f>SUM(AW2:AW11)</f>
        <v>9856.5412000000015</v>
      </c>
      <c r="AZ12" s="2" t="s">
        <v>12</v>
      </c>
      <c r="BE12" s="1">
        <f>SUM(BE2:BE11)</f>
        <v>12573.028899999999</v>
      </c>
      <c r="BH12" s="2" t="s">
        <v>12</v>
      </c>
      <c r="BM12" s="1">
        <f>SUM(BM2:BM11)</f>
        <v>5753.4857000000002</v>
      </c>
      <c r="BP12" s="2" t="s">
        <v>12</v>
      </c>
      <c r="BU12" s="1">
        <f>SUM(BU2:BU11)</f>
        <v>6869.0533000000005</v>
      </c>
      <c r="BX12" s="2" t="s">
        <v>12</v>
      </c>
      <c r="CC12" s="1">
        <f>SUM(CC2:CC11)</f>
        <v>6948.3802000000005</v>
      </c>
      <c r="CF12" s="2" t="s">
        <v>12</v>
      </c>
      <c r="CK12" s="1">
        <f>SUM(CK2:CK11)</f>
        <v>11165.853599999999</v>
      </c>
      <c r="CN12" s="2" t="s">
        <v>12</v>
      </c>
      <c r="CS12" s="1">
        <f>SUM(CS2:CS11)</f>
        <v>8047.4664000000002</v>
      </c>
      <c r="CV12" s="2" t="s">
        <v>12</v>
      </c>
      <c r="DA12" s="1">
        <f>SUM(DA2:DA11)</f>
        <v>6403.2814999999991</v>
      </c>
      <c r="DD12" s="2" t="s">
        <v>12</v>
      </c>
      <c r="DI12" s="1">
        <f>SUM(DI2:DI11)</f>
        <v>5623.272899999999</v>
      </c>
      <c r="DL12" s="2" t="s">
        <v>12</v>
      </c>
      <c r="DQ12" s="1">
        <f>SUM(DQ2:DQ11)</f>
        <v>5823.6505999999999</v>
      </c>
      <c r="DT12" s="2" t="s">
        <v>12</v>
      </c>
      <c r="DY12" s="1">
        <f>SUM(DY2:DY11)</f>
        <v>10452.637200000001</v>
      </c>
    </row>
    <row r="14" spans="1:137" x14ac:dyDescent="0.3">
      <c r="A14" s="1" t="s">
        <v>82</v>
      </c>
      <c r="B14" s="1" t="s">
        <v>3</v>
      </c>
      <c r="C14" s="1" t="s">
        <v>4</v>
      </c>
      <c r="D14" s="2" t="s">
        <v>5</v>
      </c>
      <c r="E14" s="2" t="s">
        <v>6</v>
      </c>
      <c r="F14" s="1" t="s">
        <v>7</v>
      </c>
      <c r="G14" s="1" t="s">
        <v>8</v>
      </c>
      <c r="H14" s="1" t="s">
        <v>9</v>
      </c>
      <c r="I14" s="1" t="s">
        <v>10</v>
      </c>
      <c r="J14" s="1" t="s">
        <v>79</v>
      </c>
      <c r="K14" s="1" t="s">
        <v>80</v>
      </c>
      <c r="L14" s="2" t="s">
        <v>5</v>
      </c>
      <c r="M14" s="2" t="s">
        <v>6</v>
      </c>
      <c r="N14" s="1" t="s">
        <v>7</v>
      </c>
      <c r="O14" s="1" t="s">
        <v>8</v>
      </c>
      <c r="P14" s="1" t="s">
        <v>9</v>
      </c>
      <c r="Q14" s="1" t="s">
        <v>10</v>
      </c>
      <c r="S14" s="1" t="s">
        <v>80</v>
      </c>
      <c r="T14" s="2" t="s">
        <v>5</v>
      </c>
      <c r="U14" s="2" t="s">
        <v>6</v>
      </c>
      <c r="V14" s="1" t="s">
        <v>7</v>
      </c>
      <c r="W14" s="1" t="s">
        <v>8</v>
      </c>
      <c r="X14" s="1" t="s">
        <v>9</v>
      </c>
      <c r="Y14" s="1" t="s">
        <v>10</v>
      </c>
      <c r="AA14" s="1" t="s">
        <v>80</v>
      </c>
      <c r="AB14" s="2" t="s">
        <v>5</v>
      </c>
      <c r="AC14" s="2" t="s">
        <v>6</v>
      </c>
      <c r="AD14" s="1" t="s">
        <v>7</v>
      </c>
      <c r="AE14" s="1" t="s">
        <v>8</v>
      </c>
      <c r="AF14" s="1" t="s">
        <v>9</v>
      </c>
      <c r="AG14" s="1" t="s">
        <v>10</v>
      </c>
      <c r="AI14" s="1" t="s">
        <v>80</v>
      </c>
      <c r="AJ14" s="2" t="s">
        <v>5</v>
      </c>
      <c r="AK14" s="2" t="s">
        <v>6</v>
      </c>
      <c r="AL14" s="1" t="s">
        <v>7</v>
      </c>
      <c r="AM14" s="1" t="s">
        <v>8</v>
      </c>
      <c r="AN14" s="1" t="s">
        <v>9</v>
      </c>
      <c r="AO14" s="1" t="s">
        <v>10</v>
      </c>
      <c r="AQ14" s="1" t="s">
        <v>80</v>
      </c>
      <c r="AR14" s="2" t="s">
        <v>5</v>
      </c>
      <c r="AS14" s="2" t="s">
        <v>6</v>
      </c>
      <c r="AT14" s="1" t="s">
        <v>7</v>
      </c>
      <c r="AU14" s="1" t="s">
        <v>8</v>
      </c>
      <c r="AV14" s="1" t="s">
        <v>9</v>
      </c>
      <c r="AW14" s="1" t="s">
        <v>10</v>
      </c>
      <c r="AY14" s="1" t="s">
        <v>80</v>
      </c>
      <c r="AZ14" s="2" t="s">
        <v>5</v>
      </c>
      <c r="BA14" s="2" t="s">
        <v>6</v>
      </c>
      <c r="BB14" s="1" t="s">
        <v>7</v>
      </c>
      <c r="BC14" s="1" t="s">
        <v>8</v>
      </c>
      <c r="BD14" s="1" t="s">
        <v>9</v>
      </c>
      <c r="BE14" s="1" t="s">
        <v>10</v>
      </c>
      <c r="BG14" s="1" t="s">
        <v>80</v>
      </c>
      <c r="BH14" s="2" t="s">
        <v>5</v>
      </c>
      <c r="BI14" s="2" t="s">
        <v>6</v>
      </c>
      <c r="BJ14" s="1" t="s">
        <v>7</v>
      </c>
      <c r="BK14" s="1" t="s">
        <v>8</v>
      </c>
      <c r="BL14" s="1" t="s">
        <v>9</v>
      </c>
      <c r="BM14" s="1" t="s">
        <v>10</v>
      </c>
      <c r="BO14" s="1" t="s">
        <v>80</v>
      </c>
      <c r="BP14" s="2" t="s">
        <v>5</v>
      </c>
      <c r="BQ14" s="2" t="s">
        <v>6</v>
      </c>
      <c r="BR14" s="1" t="s">
        <v>7</v>
      </c>
      <c r="BS14" s="1" t="s">
        <v>8</v>
      </c>
      <c r="BT14" s="1" t="s">
        <v>9</v>
      </c>
      <c r="BU14" s="1" t="s">
        <v>10</v>
      </c>
      <c r="BW14" s="1" t="s">
        <v>80</v>
      </c>
      <c r="BX14" s="2" t="s">
        <v>5</v>
      </c>
      <c r="BY14" s="2" t="s">
        <v>6</v>
      </c>
      <c r="BZ14" s="1" t="s">
        <v>7</v>
      </c>
      <c r="CA14" s="1" t="s">
        <v>8</v>
      </c>
      <c r="CB14" s="1" t="s">
        <v>9</v>
      </c>
      <c r="CC14" s="1" t="s">
        <v>10</v>
      </c>
      <c r="CE14" s="1" t="s">
        <v>80</v>
      </c>
      <c r="CF14" s="2" t="s">
        <v>5</v>
      </c>
      <c r="CG14" s="2" t="s">
        <v>6</v>
      </c>
      <c r="CH14" s="1" t="s">
        <v>7</v>
      </c>
      <c r="CI14" s="1" t="s">
        <v>8</v>
      </c>
      <c r="CJ14" s="1" t="s">
        <v>9</v>
      </c>
      <c r="CK14" s="1" t="s">
        <v>10</v>
      </c>
      <c r="CM14" s="1" t="s">
        <v>80</v>
      </c>
      <c r="CN14" s="2" t="s">
        <v>5</v>
      </c>
      <c r="CO14" s="2" t="s">
        <v>6</v>
      </c>
      <c r="CP14" s="1" t="s">
        <v>7</v>
      </c>
      <c r="CQ14" s="1" t="s">
        <v>8</v>
      </c>
      <c r="CR14" s="1" t="s">
        <v>9</v>
      </c>
      <c r="CS14" s="1" t="s">
        <v>10</v>
      </c>
      <c r="CU14" s="1" t="s">
        <v>80</v>
      </c>
      <c r="CV14" s="2" t="s">
        <v>5</v>
      </c>
      <c r="CW14" s="2" t="s">
        <v>6</v>
      </c>
      <c r="CX14" s="1" t="s">
        <v>7</v>
      </c>
      <c r="CY14" s="1" t="s">
        <v>8</v>
      </c>
      <c r="CZ14" s="1" t="s">
        <v>9</v>
      </c>
      <c r="DA14" s="1" t="s">
        <v>10</v>
      </c>
      <c r="DC14" s="1" t="s">
        <v>80</v>
      </c>
      <c r="DD14" s="2" t="s">
        <v>5</v>
      </c>
      <c r="DE14" s="2" t="s">
        <v>6</v>
      </c>
      <c r="DF14" s="1" t="s">
        <v>7</v>
      </c>
      <c r="DG14" s="1" t="s">
        <v>8</v>
      </c>
      <c r="DH14" s="1" t="s">
        <v>9</v>
      </c>
      <c r="DI14" s="1" t="s">
        <v>10</v>
      </c>
      <c r="DK14" s="1" t="s">
        <v>80</v>
      </c>
      <c r="DL14" s="2" t="s">
        <v>5</v>
      </c>
      <c r="DM14" s="2" t="s">
        <v>6</v>
      </c>
      <c r="DN14" s="1" t="s">
        <v>7</v>
      </c>
      <c r="DO14" s="1" t="s">
        <v>8</v>
      </c>
      <c r="DP14" s="1" t="s">
        <v>9</v>
      </c>
      <c r="DQ14" s="1" t="s">
        <v>10</v>
      </c>
      <c r="DS14" s="1" t="s">
        <v>80</v>
      </c>
      <c r="DT14" s="2" t="s">
        <v>5</v>
      </c>
      <c r="DU14" s="2" t="s">
        <v>6</v>
      </c>
      <c r="DV14" s="1" t="s">
        <v>7</v>
      </c>
      <c r="DW14" s="1" t="s">
        <v>8</v>
      </c>
      <c r="DX14" s="1" t="s">
        <v>9</v>
      </c>
      <c r="DY14" s="1" t="s">
        <v>10</v>
      </c>
      <c r="EA14" s="1" t="s">
        <v>80</v>
      </c>
      <c r="EB14" s="2" t="s">
        <v>5</v>
      </c>
      <c r="EC14" s="2" t="s">
        <v>6</v>
      </c>
      <c r="ED14" s="1" t="s">
        <v>7</v>
      </c>
      <c r="EE14" s="1" t="s">
        <v>8</v>
      </c>
      <c r="EF14" s="1" t="s">
        <v>9</v>
      </c>
      <c r="EG14" s="1" t="s">
        <v>10</v>
      </c>
    </row>
    <row r="15" spans="1:137" x14ac:dyDescent="0.3">
      <c r="A15" s="1" t="s">
        <v>83</v>
      </c>
      <c r="B15" s="1">
        <f t="shared" ref="B15:B21" si="34">AVERAGEA(E15,M15,U15,AC15,AK15,AS15,BA15,BI15,BQ15,BY15,CG15,CO15,CW15,DE15,DM15,DU15,EC15)</f>
        <v>806.05974999999989</v>
      </c>
      <c r="C15" s="1">
        <f>STDEVA(E15,M15,U15,AC15,AK15,AS15,BA15,BI15,BQ15,BY15,CG15,CO15,CW15,DE15,DM15,DU15,EC15)</f>
        <v>0.71183720048898291</v>
      </c>
      <c r="D15" s="2">
        <v>1</v>
      </c>
      <c r="E15" s="2">
        <v>804.82899999999995</v>
      </c>
      <c r="F15" s="1">
        <v>6.0731000000000002</v>
      </c>
      <c r="G15" s="1">
        <v>11.7966</v>
      </c>
      <c r="H15" s="1">
        <v>13.2989</v>
      </c>
      <c r="I15" s="1">
        <v>170.8895</v>
      </c>
      <c r="J15" s="1">
        <f t="shared" ref="J15:J21" si="35">I15/I$12*100</f>
        <v>2.4986023635160235</v>
      </c>
      <c r="K15" s="1">
        <f t="shared" ref="K15:K21" si="36">J15/J$6</f>
        <v>0.11645764902877963</v>
      </c>
      <c r="L15" s="2">
        <v>1</v>
      </c>
      <c r="M15" s="2">
        <v>805.70299999999997</v>
      </c>
      <c r="N15" s="1">
        <v>8.7616999999999994</v>
      </c>
      <c r="O15" s="1">
        <v>11.707100000000001</v>
      </c>
      <c r="P15" s="1">
        <v>14.5999</v>
      </c>
      <c r="Q15" s="1">
        <v>260.74079999999998</v>
      </c>
      <c r="R15" s="1">
        <f t="shared" ref="R15:R21" si="37">Q15/Q$12*100</f>
        <v>2.2371339623692466</v>
      </c>
      <c r="S15" s="1">
        <f t="shared" ref="S15:S21" si="38">R15/R$6</f>
        <v>0.11460257041428168</v>
      </c>
      <c r="T15" s="2">
        <v>1</v>
      </c>
      <c r="U15" s="2">
        <v>805.58100000000002</v>
      </c>
      <c r="V15" s="1">
        <v>11.0029</v>
      </c>
      <c r="W15" s="1">
        <v>11.6637</v>
      </c>
      <c r="X15" s="1">
        <v>14.823600000000001</v>
      </c>
      <c r="Y15" s="1">
        <v>330.2765</v>
      </c>
      <c r="Z15" s="1">
        <f t="shared" ref="Z15:Z21" si="39">Y15/Y$12*100</f>
        <v>2.4296418207434991</v>
      </c>
      <c r="AA15" s="1">
        <f t="shared" ref="AA15:AA21" si="40">Z15/Z$6</f>
        <v>0.11637706752686348</v>
      </c>
      <c r="AB15" s="2">
        <v>1</v>
      </c>
      <c r="AC15" s="2">
        <v>805.33900000000006</v>
      </c>
      <c r="AD15" s="1">
        <v>7.5271999999999997</v>
      </c>
      <c r="AE15" s="1">
        <v>12.1564</v>
      </c>
      <c r="AF15" s="1">
        <v>15.1203</v>
      </c>
      <c r="AG15" s="1">
        <v>232.20070000000001</v>
      </c>
      <c r="AH15" s="1">
        <f t="shared" ref="AH15:AH21" si="41">AG15/AG$12*100</f>
        <v>2.4922649324161399</v>
      </c>
      <c r="AI15" s="1">
        <f t="shared" ref="AI15:AI21" si="42">AH15/AH$6</f>
        <v>0.14580169309037061</v>
      </c>
      <c r="AJ15" s="2">
        <v>1</v>
      </c>
      <c r="AK15" s="2">
        <v>805.25699999999995</v>
      </c>
      <c r="AL15" s="1">
        <v>5.3392999999999997</v>
      </c>
      <c r="AM15" s="1">
        <v>13.2037</v>
      </c>
      <c r="AN15" s="1">
        <v>13.023300000000001</v>
      </c>
      <c r="AO15" s="1">
        <v>155.267</v>
      </c>
      <c r="AP15" s="1">
        <f t="shared" ref="AP15:AP21" si="43">AO15/AO$12*100</f>
        <v>2.2178251797770088</v>
      </c>
      <c r="AQ15" s="1">
        <f t="shared" ref="AQ15:AQ21" si="44">AP15/AP$6</f>
        <v>0.14631203068663667</v>
      </c>
      <c r="AR15" s="2">
        <v>1</v>
      </c>
      <c r="AS15" s="2">
        <v>805.81100000000004</v>
      </c>
      <c r="AT15" s="1">
        <v>6.3186</v>
      </c>
      <c r="AU15" s="1">
        <v>13.379099999999999</v>
      </c>
      <c r="AV15" s="1">
        <v>13.067399999999999</v>
      </c>
      <c r="AW15" s="1">
        <v>185.1447</v>
      </c>
      <c r="AX15" s="1">
        <f t="shared" ref="AX15:AX21" si="45">AW15/AW$12*100</f>
        <v>1.8783942180447637</v>
      </c>
      <c r="AY15" s="1">
        <f t="shared" ref="AY15:AY21" si="46">AX15/AX$6</f>
        <v>0.10119009848813892</v>
      </c>
      <c r="AZ15" s="2">
        <v>1</v>
      </c>
      <c r="BA15" s="2">
        <v>806.19899999999996</v>
      </c>
      <c r="BB15" s="1">
        <v>9.5869</v>
      </c>
      <c r="BC15" s="1">
        <v>13.6272</v>
      </c>
      <c r="BD15" s="1">
        <v>14.005000000000001</v>
      </c>
      <c r="BE15" s="1">
        <v>294.66030000000001</v>
      </c>
      <c r="BF15" s="1">
        <f t="shared" ref="BF15:BF21" si="47">BE15/BE$12*100</f>
        <v>2.3435904136035193</v>
      </c>
      <c r="BG15" s="1">
        <f t="shared" ref="BG15:BG21" si="48">BF15/BF$6</f>
        <v>0.11412550539390223</v>
      </c>
      <c r="BH15" s="2">
        <v>1</v>
      </c>
      <c r="BI15" s="2">
        <v>805.79200000000003</v>
      </c>
      <c r="BJ15" s="1">
        <v>4.4843000000000002</v>
      </c>
      <c r="BK15" s="1">
        <v>13.939</v>
      </c>
      <c r="BL15" s="1">
        <v>14.3362</v>
      </c>
      <c r="BM15" s="1">
        <v>141.0444</v>
      </c>
      <c r="BN15" s="1">
        <f t="shared" ref="BN15:BN21" si="49">BM15/BM$12*100</f>
        <v>2.4514599905931806</v>
      </c>
      <c r="BO15" s="1">
        <f t="shared" ref="BO15:BO21" si="50">BN15/BN$6</f>
        <v>0.15898616342758243</v>
      </c>
      <c r="BP15" s="2">
        <v>1</v>
      </c>
      <c r="BQ15" s="2">
        <v>805.33199999999999</v>
      </c>
      <c r="BR15" s="1">
        <v>4.8228999999999997</v>
      </c>
      <c r="BS15" s="1">
        <v>14.013299999999999</v>
      </c>
      <c r="BT15" s="1">
        <v>12.309699999999999</v>
      </c>
      <c r="BU15" s="1">
        <v>139.6028</v>
      </c>
      <c r="BV15" s="1">
        <f t="shared" ref="BV15:BV21" si="51">BU15/BU$12*100</f>
        <v>2.0323441077389806</v>
      </c>
      <c r="BW15" s="1">
        <f t="shared" ref="BW15:BW21" si="52">BV15/BV$6</f>
        <v>0.13284443248826242</v>
      </c>
      <c r="BX15" s="2">
        <v>1</v>
      </c>
      <c r="BY15" s="2">
        <v>807.00900000000001</v>
      </c>
      <c r="BZ15" s="1">
        <v>3.8988</v>
      </c>
      <c r="CA15" s="1">
        <v>15.550599999999999</v>
      </c>
      <c r="CB15" s="1">
        <v>12.731299999999999</v>
      </c>
      <c r="CC15" s="1">
        <v>120.7025</v>
      </c>
      <c r="CD15" s="1">
        <f t="shared" ref="CD15:CD21" si="53">CC15/CC$12*100</f>
        <v>1.7371314828166715</v>
      </c>
      <c r="CE15" s="1">
        <f t="shared" ref="CE15:CE21" si="54">CD15/CD$6</f>
        <v>8.7584644052349434E-2</v>
      </c>
      <c r="CF15" s="2">
        <v>1</v>
      </c>
      <c r="CG15" s="2">
        <v>806.779</v>
      </c>
      <c r="CH15" s="1">
        <v>7.6456999999999997</v>
      </c>
      <c r="CI15" s="1">
        <v>16.256900000000002</v>
      </c>
      <c r="CJ15" s="1">
        <v>11.3931</v>
      </c>
      <c r="CK15" s="1">
        <v>229.41909999999999</v>
      </c>
      <c r="CL15" s="1">
        <f t="shared" ref="CL15:CL21" si="55">CK15/CK$12*100</f>
        <v>2.0546490059658318</v>
      </c>
      <c r="CM15" s="1">
        <f t="shared" ref="CM15:CM21" si="56">CL15/CL$6</f>
        <v>9.9528869385438284E-2</v>
      </c>
      <c r="CN15" s="2">
        <v>1</v>
      </c>
      <c r="CO15" s="2">
        <v>806.43499999999995</v>
      </c>
      <c r="CP15" s="1">
        <v>5.3823999999999996</v>
      </c>
      <c r="CQ15" s="1">
        <v>16.719100000000001</v>
      </c>
      <c r="CR15" s="1">
        <v>11.7973</v>
      </c>
      <c r="CS15" s="1">
        <v>166.62440000000001</v>
      </c>
      <c r="CT15" s="1">
        <f t="shared" ref="CT15:CT21" si="57">CS15/CS$12*100</f>
        <v>2.0705199837802368</v>
      </c>
      <c r="CU15" s="1">
        <f t="shared" ref="CU15:CU21" si="58">CT15/CT$6</f>
        <v>0.12958852956367337</v>
      </c>
      <c r="CV15" s="2">
        <v>1</v>
      </c>
      <c r="CW15" s="2">
        <v>806.44299999999998</v>
      </c>
      <c r="CX15" s="1">
        <v>4.0998000000000001</v>
      </c>
      <c r="CY15" s="1">
        <v>16.395099999999999</v>
      </c>
      <c r="CZ15" s="1">
        <v>11.5092</v>
      </c>
      <c r="DA15" s="1">
        <v>124.1611</v>
      </c>
      <c r="DB15" s="1">
        <f t="shared" ref="DB15:DB21" si="59">DA15/DA$12*100</f>
        <v>1.9390229837623105</v>
      </c>
      <c r="DC15" s="1">
        <f t="shared" ref="DC15:DC21" si="60">DB15/DB$6</f>
        <v>0.12697630434117871</v>
      </c>
      <c r="DD15" s="2">
        <v>1</v>
      </c>
      <c r="DE15" s="2">
        <v>806.59799999999996</v>
      </c>
      <c r="DF15" s="1">
        <v>2.7006999999999999</v>
      </c>
      <c r="DG15" s="1">
        <v>17.713100000000001</v>
      </c>
      <c r="DH15" s="1">
        <v>9.3041999999999998</v>
      </c>
      <c r="DI15" s="1">
        <v>78.263599999999997</v>
      </c>
      <c r="DJ15" s="1">
        <f t="shared" ref="DJ15:DJ21" si="61">DI15/DI$12*100</f>
        <v>1.3917802210879719</v>
      </c>
      <c r="DK15" s="1">
        <f t="shared" ref="DK15:DK21" si="62">DJ15/DJ$6</f>
        <v>6.9475017263650005E-2</v>
      </c>
      <c r="DL15" s="2">
        <v>1</v>
      </c>
      <c r="DM15" s="2">
        <v>806.48199999999997</v>
      </c>
      <c r="DN15" s="1">
        <v>2.5966</v>
      </c>
      <c r="DO15" s="1">
        <v>16.228999999999999</v>
      </c>
      <c r="DP15" s="1">
        <v>8.4396000000000004</v>
      </c>
      <c r="DQ15" s="1">
        <v>68.685199999999995</v>
      </c>
      <c r="DR15" s="1">
        <f t="shared" ref="DR15:DR21" si="63">DQ15/DQ$12*100</f>
        <v>1.1794182844691952</v>
      </c>
      <c r="DS15" s="1">
        <f t="shared" ref="DS15:DS21" si="64">DR15/DR$6</f>
        <v>5.7640704885401607E-2</v>
      </c>
      <c r="DT15" s="2">
        <v>1</v>
      </c>
      <c r="DU15" s="2">
        <v>807.36699999999996</v>
      </c>
      <c r="DV15" s="1">
        <v>6.1346999999999996</v>
      </c>
      <c r="DW15" s="1">
        <v>18.147200000000002</v>
      </c>
      <c r="DX15" s="1">
        <v>9.2268000000000008</v>
      </c>
      <c r="DY15" s="1">
        <v>179.94450000000001</v>
      </c>
      <c r="DZ15" s="1">
        <f t="shared" ref="DZ15:DZ21" si="65">DY15/DY$12*100</f>
        <v>1.7215224881238584</v>
      </c>
      <c r="EA15" s="1">
        <f t="shared" ref="EA15:EA21" si="66">DZ15/DZ$6</f>
        <v>9.0540327174792809E-2</v>
      </c>
      <c r="EB15" s="1"/>
      <c r="EC15" s="1"/>
    </row>
    <row r="16" spans="1:137" x14ac:dyDescent="0.3">
      <c r="A16" s="1" t="s">
        <v>40</v>
      </c>
      <c r="B16" s="1">
        <f t="shared" si="34"/>
        <v>816.10199999999998</v>
      </c>
      <c r="J16" s="1">
        <f t="shared" si="35"/>
        <v>0</v>
      </c>
      <c r="K16" s="1">
        <f t="shared" si="36"/>
        <v>0</v>
      </c>
      <c r="R16" s="1">
        <f t="shared" si="37"/>
        <v>0</v>
      </c>
      <c r="S16" s="1">
        <f t="shared" si="38"/>
        <v>0</v>
      </c>
      <c r="Z16" s="1">
        <f t="shared" si="39"/>
        <v>0</v>
      </c>
      <c r="AA16" s="1">
        <f t="shared" si="40"/>
        <v>0</v>
      </c>
      <c r="AH16" s="1">
        <f t="shared" si="41"/>
        <v>0</v>
      </c>
      <c r="AI16" s="1">
        <f t="shared" si="42"/>
        <v>0</v>
      </c>
      <c r="AP16" s="1">
        <f t="shared" si="43"/>
        <v>0</v>
      </c>
      <c r="AQ16" s="1">
        <f t="shared" si="44"/>
        <v>0</v>
      </c>
      <c r="AX16" s="1">
        <f t="shared" si="45"/>
        <v>0</v>
      </c>
      <c r="AY16" s="1">
        <f t="shared" si="46"/>
        <v>0</v>
      </c>
      <c r="BF16" s="1">
        <f t="shared" si="47"/>
        <v>0</v>
      </c>
      <c r="BG16" s="1">
        <f t="shared" si="48"/>
        <v>0</v>
      </c>
      <c r="BN16" s="1">
        <f t="shared" si="49"/>
        <v>0</v>
      </c>
      <c r="BO16" s="1">
        <f t="shared" si="50"/>
        <v>0</v>
      </c>
      <c r="BV16" s="1">
        <f t="shared" si="51"/>
        <v>0</v>
      </c>
      <c r="BW16" s="1">
        <f t="shared" si="52"/>
        <v>0</v>
      </c>
      <c r="CD16" s="1">
        <f t="shared" si="53"/>
        <v>0</v>
      </c>
      <c r="CE16" s="1">
        <f t="shared" si="54"/>
        <v>0</v>
      </c>
      <c r="CL16" s="1">
        <f t="shared" si="55"/>
        <v>0</v>
      </c>
      <c r="CM16" s="1">
        <f t="shared" si="56"/>
        <v>0</v>
      </c>
      <c r="CT16" s="1">
        <f t="shared" si="57"/>
        <v>0</v>
      </c>
      <c r="CU16" s="1">
        <f t="shared" si="58"/>
        <v>0</v>
      </c>
      <c r="DB16" s="1">
        <f t="shared" si="59"/>
        <v>0</v>
      </c>
      <c r="DC16" s="1">
        <f t="shared" si="60"/>
        <v>0</v>
      </c>
      <c r="DJ16" s="1">
        <f t="shared" si="61"/>
        <v>0</v>
      </c>
      <c r="DK16" s="1">
        <f t="shared" si="62"/>
        <v>0</v>
      </c>
      <c r="DR16" s="1">
        <f t="shared" si="63"/>
        <v>0</v>
      </c>
      <c r="DS16" s="1">
        <f t="shared" si="64"/>
        <v>0</v>
      </c>
      <c r="DZ16" s="1">
        <f t="shared" si="65"/>
        <v>0</v>
      </c>
      <c r="EA16" s="1">
        <f t="shared" si="66"/>
        <v>0</v>
      </c>
      <c r="EB16" s="2">
        <v>1</v>
      </c>
      <c r="EC16" s="2">
        <v>816.10199999999998</v>
      </c>
      <c r="ED16" s="1">
        <v>45.9422</v>
      </c>
      <c r="EE16" s="1">
        <v>3.5792000000000002</v>
      </c>
      <c r="EF16" s="1">
        <v>0.45350000000000001</v>
      </c>
      <c r="EG16" s="1">
        <v>196.3646</v>
      </c>
    </row>
    <row r="17" spans="1:137" x14ac:dyDescent="0.3">
      <c r="A17" s="1" t="s">
        <v>84</v>
      </c>
      <c r="B17" s="1">
        <f t="shared" si="34"/>
        <v>829.69829411764727</v>
      </c>
      <c r="C17" s="1">
        <f>STDEVA(E17,M17,U17,AC17,AK17,AS17,BA17,BI17,BQ17,BY17,CG17,CO17,CW17,DE17,DM17,DU17,EC17)</f>
        <v>0.94211927089314318</v>
      </c>
      <c r="D17" s="2">
        <v>2</v>
      </c>
      <c r="E17" s="2">
        <v>828.66800000000001</v>
      </c>
      <c r="F17" s="1">
        <v>6.3533999999999997</v>
      </c>
      <c r="G17" s="1">
        <v>22.122499999999999</v>
      </c>
      <c r="H17" s="1">
        <v>2.9457</v>
      </c>
      <c r="I17" s="1">
        <v>168.7114</v>
      </c>
      <c r="J17" s="1">
        <f t="shared" si="35"/>
        <v>2.4667560194868452</v>
      </c>
      <c r="K17" s="1">
        <f t="shared" si="36"/>
        <v>0.11497331906497503</v>
      </c>
      <c r="L17" s="2">
        <v>2</v>
      </c>
      <c r="M17" s="2">
        <v>829.87</v>
      </c>
      <c r="N17" s="1">
        <v>10.001200000000001</v>
      </c>
      <c r="O17" s="1">
        <v>22.0229</v>
      </c>
      <c r="P17" s="1">
        <v>2.2149999999999999</v>
      </c>
      <c r="Q17" s="1">
        <v>256.91849999999999</v>
      </c>
      <c r="R17" s="1">
        <f t="shared" si="37"/>
        <v>2.2043389523655801</v>
      </c>
      <c r="S17" s="1">
        <f t="shared" si="38"/>
        <v>0.11292256711255633</v>
      </c>
      <c r="T17" s="2">
        <v>2</v>
      </c>
      <c r="U17" s="2">
        <v>829.65</v>
      </c>
      <c r="V17" s="1">
        <v>13.418200000000001</v>
      </c>
      <c r="W17" s="1">
        <v>21.232600000000001</v>
      </c>
      <c r="X17" s="1">
        <v>2.3146</v>
      </c>
      <c r="Y17" s="1">
        <v>334.81689999999998</v>
      </c>
      <c r="Z17" s="1">
        <f t="shared" si="39"/>
        <v>2.4630427612370061</v>
      </c>
      <c r="AA17" s="1">
        <f t="shared" si="40"/>
        <v>0.11797693441838913</v>
      </c>
      <c r="AB17" s="2">
        <v>2</v>
      </c>
      <c r="AC17" s="2">
        <v>829.51</v>
      </c>
      <c r="AD17" s="1">
        <v>9.1393000000000004</v>
      </c>
      <c r="AE17" s="1">
        <v>21.255299999999998</v>
      </c>
      <c r="AF17" s="1">
        <v>2.3243999999999998</v>
      </c>
      <c r="AG17" s="1">
        <v>228.36410000000001</v>
      </c>
      <c r="AH17" s="1">
        <f t="shared" si="41"/>
        <v>2.4510857988488945</v>
      </c>
      <c r="AI17" s="1">
        <f t="shared" si="42"/>
        <v>0.14339264447117817</v>
      </c>
      <c r="AJ17" s="2">
        <v>2</v>
      </c>
      <c r="AK17" s="2">
        <v>829.85699999999997</v>
      </c>
      <c r="AL17" s="1">
        <v>7.0372000000000003</v>
      </c>
      <c r="AM17" s="1">
        <v>21.1099</v>
      </c>
      <c r="AN17" s="1">
        <v>2.4390999999999998</v>
      </c>
      <c r="AO17" s="1">
        <v>175.5882</v>
      </c>
      <c r="AP17" s="1">
        <f t="shared" si="43"/>
        <v>2.5080920687056576</v>
      </c>
      <c r="AQ17" s="1">
        <f t="shared" si="44"/>
        <v>0.1654612126634204</v>
      </c>
      <c r="AR17" s="2">
        <v>2</v>
      </c>
      <c r="AS17" s="2">
        <v>830.28800000000001</v>
      </c>
      <c r="AT17" s="1">
        <v>8.6052999999999997</v>
      </c>
      <c r="AU17" s="1">
        <v>21.659400000000002</v>
      </c>
      <c r="AV17" s="1">
        <v>2.7475999999999998</v>
      </c>
      <c r="AW17" s="1">
        <v>222.49440000000001</v>
      </c>
      <c r="AX17" s="1">
        <f t="shared" si="45"/>
        <v>2.2573273472442845</v>
      </c>
      <c r="AY17" s="1">
        <f t="shared" si="46"/>
        <v>0.12160342828641263</v>
      </c>
      <c r="AZ17" s="2">
        <v>2</v>
      </c>
      <c r="BA17" s="2">
        <v>829.39700000000005</v>
      </c>
      <c r="BB17" s="1">
        <v>12.404500000000001</v>
      </c>
      <c r="BC17" s="1">
        <v>19.252500000000001</v>
      </c>
      <c r="BD17" s="1">
        <v>2.5446</v>
      </c>
      <c r="BE17" s="1">
        <v>286.4366</v>
      </c>
      <c r="BF17" s="1">
        <f t="shared" si="47"/>
        <v>2.2781829444454709</v>
      </c>
      <c r="BG17" s="1">
        <f t="shared" si="48"/>
        <v>0.1109403667148612</v>
      </c>
      <c r="BH17" s="2">
        <v>2</v>
      </c>
      <c r="BI17" s="2">
        <v>829.24</v>
      </c>
      <c r="BJ17" s="1">
        <v>5.6509</v>
      </c>
      <c r="BK17" s="1">
        <v>19.490400000000001</v>
      </c>
      <c r="BL17" s="1">
        <v>2.6922000000000001</v>
      </c>
      <c r="BM17" s="1">
        <v>132.7861</v>
      </c>
      <c r="BN17" s="1">
        <f t="shared" si="49"/>
        <v>2.3079243944240617</v>
      </c>
      <c r="BO17" s="1">
        <f t="shared" si="50"/>
        <v>0.14967735404958513</v>
      </c>
      <c r="BP17" s="2">
        <v>2</v>
      </c>
      <c r="BQ17" s="2">
        <v>828.80100000000004</v>
      </c>
      <c r="BR17" s="1">
        <v>6.6246999999999998</v>
      </c>
      <c r="BS17" s="1">
        <v>19.195</v>
      </c>
      <c r="BT17" s="1">
        <v>2.5983999999999998</v>
      </c>
      <c r="BU17" s="1">
        <v>152.93899999999999</v>
      </c>
      <c r="BV17" s="1">
        <f t="shared" si="51"/>
        <v>2.2264931326126116</v>
      </c>
      <c r="BW17" s="1">
        <f t="shared" si="52"/>
        <v>0.14553500832592442</v>
      </c>
      <c r="BX17" s="2">
        <v>2</v>
      </c>
      <c r="BY17" s="2">
        <v>830.01700000000005</v>
      </c>
      <c r="BZ17" s="1">
        <v>5.7778</v>
      </c>
      <c r="CA17" s="1">
        <v>18.985399999999998</v>
      </c>
      <c r="CB17" s="1">
        <v>2.6031</v>
      </c>
      <c r="CC17" s="1">
        <v>132.1352</v>
      </c>
      <c r="CD17" s="1">
        <f t="shared" si="53"/>
        <v>1.9016691113131658</v>
      </c>
      <c r="CE17" s="1">
        <f t="shared" si="54"/>
        <v>9.5880486806702428E-2</v>
      </c>
      <c r="CF17" s="2">
        <v>2</v>
      </c>
      <c r="CG17" s="2">
        <v>829.83900000000006</v>
      </c>
      <c r="CH17" s="1">
        <v>11.2226</v>
      </c>
      <c r="CI17" s="1">
        <v>18.619299999999999</v>
      </c>
      <c r="CJ17" s="1">
        <v>2.8174000000000001</v>
      </c>
      <c r="CK17" s="1">
        <v>254.82249999999999</v>
      </c>
      <c r="CL17" s="1">
        <f t="shared" si="55"/>
        <v>2.2821587057168653</v>
      </c>
      <c r="CM17" s="1">
        <f t="shared" si="56"/>
        <v>0.11054962432932063</v>
      </c>
      <c r="CN17" s="2">
        <v>2</v>
      </c>
      <c r="CO17" s="2">
        <v>829.75900000000001</v>
      </c>
      <c r="CP17" s="1">
        <v>7.7561</v>
      </c>
      <c r="CQ17" s="1">
        <v>18.723700000000001</v>
      </c>
      <c r="CR17" s="1">
        <v>2.8975</v>
      </c>
      <c r="CS17" s="1">
        <v>177.62780000000001</v>
      </c>
      <c r="CT17" s="1">
        <f t="shared" si="57"/>
        <v>2.2072512163579834</v>
      </c>
      <c r="CU17" s="1">
        <f t="shared" si="58"/>
        <v>0.13814618634263806</v>
      </c>
      <c r="CV17" s="2">
        <v>2</v>
      </c>
      <c r="CW17" s="2">
        <v>829.54399999999998</v>
      </c>
      <c r="CX17" s="1">
        <v>6.2145000000000001</v>
      </c>
      <c r="CY17" s="1">
        <v>18.5078</v>
      </c>
      <c r="CZ17" s="1">
        <v>2.7646000000000002</v>
      </c>
      <c r="DA17" s="1">
        <v>140.02979999999999</v>
      </c>
      <c r="DB17" s="1">
        <f t="shared" si="59"/>
        <v>2.1868443547265572</v>
      </c>
      <c r="DC17" s="1">
        <f t="shared" si="60"/>
        <v>0.14320480812133901</v>
      </c>
      <c r="DD17" s="2">
        <v>2</v>
      </c>
      <c r="DE17" s="2">
        <v>831.44100000000003</v>
      </c>
      <c r="DF17" s="1">
        <v>5.0865</v>
      </c>
      <c r="DG17" s="1">
        <v>20.653300000000002</v>
      </c>
      <c r="DH17" s="1">
        <v>3.3704000000000001</v>
      </c>
      <c r="DI17" s="1">
        <v>129.41560000000001</v>
      </c>
      <c r="DJ17" s="1">
        <f t="shared" si="61"/>
        <v>2.3014284083562804</v>
      </c>
      <c r="DK17" s="1">
        <f t="shared" si="62"/>
        <v>0.11488292187154214</v>
      </c>
      <c r="DL17" s="2">
        <v>2</v>
      </c>
      <c r="DM17" s="2">
        <v>830.89599999999996</v>
      </c>
      <c r="DN17" s="1">
        <v>5.2114000000000003</v>
      </c>
      <c r="DO17" s="1">
        <v>20.0383</v>
      </c>
      <c r="DP17" s="1">
        <v>2.8616000000000001</v>
      </c>
      <c r="DQ17" s="1">
        <v>126.4011</v>
      </c>
      <c r="DR17" s="1">
        <f t="shared" si="63"/>
        <v>2.1704787715114642</v>
      </c>
      <c r="DS17" s="1">
        <f t="shared" si="64"/>
        <v>0.10607595962871387</v>
      </c>
      <c r="DT17" s="2">
        <v>2</v>
      </c>
      <c r="DU17" s="2">
        <v>830.79700000000003</v>
      </c>
      <c r="DV17" s="1">
        <v>10.9869</v>
      </c>
      <c r="DW17" s="1">
        <v>18.728200000000001</v>
      </c>
      <c r="DX17" s="1">
        <v>2.5512999999999999</v>
      </c>
      <c r="DY17" s="1">
        <v>247.67009999999999</v>
      </c>
      <c r="DZ17" s="1">
        <f t="shared" si="65"/>
        <v>2.3694508405974326</v>
      </c>
      <c r="EA17" s="1">
        <f t="shared" si="66"/>
        <v>0.12461693402917925</v>
      </c>
      <c r="EB17" s="2">
        <v>2</v>
      </c>
      <c r="EC17" s="2">
        <v>827.29700000000003</v>
      </c>
      <c r="ED17" s="1">
        <v>32.574100000000001</v>
      </c>
      <c r="EE17" s="1">
        <v>3.3477000000000001</v>
      </c>
      <c r="EF17" s="1">
        <v>1.0065</v>
      </c>
      <c r="EG17" s="1">
        <v>150.68369999999999</v>
      </c>
    </row>
    <row r="18" spans="1:137" x14ac:dyDescent="0.3">
      <c r="A18" s="1" t="s">
        <v>85</v>
      </c>
      <c r="B18" s="1">
        <f t="shared" si="34"/>
        <v>842.63260000000014</v>
      </c>
      <c r="C18" s="1">
        <f>STDEVA(E18,M18,U18,AC18,AK18,AS18,BA18,BI18,BQ18,BY18,CG18,CO18,CW18,DE18,DM18,DU18,EC18)</f>
        <v>0.73875907536122898</v>
      </c>
      <c r="J18" s="1">
        <f t="shared" si="35"/>
        <v>0</v>
      </c>
      <c r="K18" s="1">
        <f t="shared" si="36"/>
        <v>0</v>
      </c>
      <c r="L18" s="2">
        <v>3</v>
      </c>
      <c r="M18" s="2">
        <v>843.22699999999998</v>
      </c>
      <c r="N18" s="1">
        <v>5.4244000000000003</v>
      </c>
      <c r="O18" s="1">
        <v>11.3995</v>
      </c>
      <c r="P18" s="1">
        <v>7.3357000000000001</v>
      </c>
      <c r="Q18" s="1">
        <v>109.9209</v>
      </c>
      <c r="R18" s="1">
        <f t="shared" si="37"/>
        <v>0.94311200458153754</v>
      </c>
      <c r="S18" s="1">
        <f t="shared" si="38"/>
        <v>4.8313181835183516E-2</v>
      </c>
      <c r="T18" s="2">
        <v>3</v>
      </c>
      <c r="U18" s="2">
        <v>842.49599999999998</v>
      </c>
      <c r="V18" s="1">
        <v>7.3312999999999997</v>
      </c>
      <c r="W18" s="1">
        <v>10.3133</v>
      </c>
      <c r="X18" s="1">
        <v>6.6181000000000001</v>
      </c>
      <c r="Y18" s="1">
        <v>134.26580000000001</v>
      </c>
      <c r="Z18" s="1">
        <f t="shared" si="39"/>
        <v>0.98771121401487105</v>
      </c>
      <c r="AA18" s="1">
        <f t="shared" si="40"/>
        <v>4.7310238764030593E-2</v>
      </c>
      <c r="AB18" s="2">
        <v>3</v>
      </c>
      <c r="AC18" s="2">
        <v>842.23800000000006</v>
      </c>
      <c r="AD18" s="1">
        <v>4.9108999999999998</v>
      </c>
      <c r="AE18" s="1">
        <v>10.270300000000001</v>
      </c>
      <c r="AF18" s="1">
        <v>6.5621999999999998</v>
      </c>
      <c r="AG18" s="1">
        <v>89.399900000000002</v>
      </c>
      <c r="AH18" s="1">
        <f t="shared" si="41"/>
        <v>0.95955023275773776</v>
      </c>
      <c r="AI18" s="1">
        <f t="shared" si="42"/>
        <v>5.6135303563295991E-2</v>
      </c>
      <c r="AJ18" s="2">
        <v>3</v>
      </c>
      <c r="AK18" s="2">
        <v>841.79300000000001</v>
      </c>
      <c r="AL18" s="1">
        <v>2.6044999999999998</v>
      </c>
      <c r="AM18" s="1">
        <v>8.2748000000000008</v>
      </c>
      <c r="AN18" s="1">
        <v>5.4417</v>
      </c>
      <c r="AO18" s="1">
        <v>38.694899999999997</v>
      </c>
      <c r="AP18" s="1">
        <f t="shared" si="43"/>
        <v>0.55271579633118029</v>
      </c>
      <c r="AQ18" s="1">
        <f t="shared" si="44"/>
        <v>3.6463185327315767E-2</v>
      </c>
      <c r="AR18" s="2">
        <v>3</v>
      </c>
      <c r="AS18" s="2">
        <v>842.37900000000002</v>
      </c>
      <c r="AT18" s="1">
        <v>3.3472</v>
      </c>
      <c r="AU18" s="1">
        <v>9.1388999999999996</v>
      </c>
      <c r="AV18" s="1">
        <v>5.8497000000000003</v>
      </c>
      <c r="AW18" s="1">
        <v>54.270099999999999</v>
      </c>
      <c r="AX18" s="1">
        <f t="shared" si="45"/>
        <v>0.55059983922149069</v>
      </c>
      <c r="AY18" s="1">
        <f t="shared" si="46"/>
        <v>2.9661107036610547E-2</v>
      </c>
      <c r="AZ18" s="2">
        <v>3</v>
      </c>
      <c r="BA18" s="2">
        <v>842.21600000000001</v>
      </c>
      <c r="BB18" s="1">
        <v>5.3510999999999997</v>
      </c>
      <c r="BC18" s="1">
        <v>9.7863000000000007</v>
      </c>
      <c r="BD18" s="1">
        <v>5.3700999999999999</v>
      </c>
      <c r="BE18" s="1">
        <v>87.200999999999993</v>
      </c>
      <c r="BF18" s="1">
        <f t="shared" si="47"/>
        <v>0.69355602928742177</v>
      </c>
      <c r="BG18" s="1">
        <f t="shared" si="48"/>
        <v>3.3774004152760544E-2</v>
      </c>
      <c r="BH18" s="2">
        <v>3</v>
      </c>
      <c r="BI18" s="2">
        <v>841.69899999999996</v>
      </c>
      <c r="BJ18" s="1">
        <v>2.3776000000000002</v>
      </c>
      <c r="BK18" s="1">
        <v>9.8443000000000005</v>
      </c>
      <c r="BL18" s="1">
        <v>5.3933999999999997</v>
      </c>
      <c r="BM18" s="1">
        <v>38.951900000000002</v>
      </c>
      <c r="BN18" s="1">
        <f t="shared" si="49"/>
        <v>0.67701393609095095</v>
      </c>
      <c r="BO18" s="1">
        <f t="shared" si="50"/>
        <v>4.3906834579854635E-2</v>
      </c>
      <c r="BP18" s="2">
        <v>3</v>
      </c>
      <c r="BQ18" s="2">
        <v>841.404</v>
      </c>
      <c r="BR18" s="1">
        <v>2.7835999999999999</v>
      </c>
      <c r="BS18" s="1">
        <v>9.3339999999999996</v>
      </c>
      <c r="BT18" s="1">
        <v>5.2079000000000004</v>
      </c>
      <c r="BU18" s="1">
        <v>43.548299999999998</v>
      </c>
      <c r="BV18" s="1">
        <f t="shared" si="51"/>
        <v>0.63397819318129311</v>
      </c>
      <c r="BW18" s="1">
        <f t="shared" si="52"/>
        <v>4.1440065667225849E-2</v>
      </c>
      <c r="BX18" s="2">
        <v>3</v>
      </c>
      <c r="BY18" s="2">
        <v>843.21400000000006</v>
      </c>
      <c r="BZ18" s="1">
        <v>2.7686999999999999</v>
      </c>
      <c r="CA18" s="1">
        <v>9.3978999999999999</v>
      </c>
      <c r="CB18" s="1">
        <v>5.5351999999999997</v>
      </c>
      <c r="CC18" s="1">
        <v>44.572200000000002</v>
      </c>
      <c r="CD18" s="1">
        <f t="shared" si="53"/>
        <v>0.64147612417639432</v>
      </c>
      <c r="CE18" s="1">
        <f t="shared" si="54"/>
        <v>3.234266292438126E-2</v>
      </c>
      <c r="CF18" s="2">
        <v>3</v>
      </c>
      <c r="CG18" s="2">
        <v>842.69799999999998</v>
      </c>
      <c r="CH18" s="1">
        <v>5.6645000000000003</v>
      </c>
      <c r="CI18" s="1">
        <v>9.5551999999999992</v>
      </c>
      <c r="CJ18" s="1">
        <v>5.3575999999999997</v>
      </c>
      <c r="CK18" s="1">
        <v>90.895899999999997</v>
      </c>
      <c r="CL18" s="1">
        <f t="shared" si="55"/>
        <v>0.81405240706362114</v>
      </c>
      <c r="CM18" s="1">
        <f t="shared" si="56"/>
        <v>3.9433360861287736E-2</v>
      </c>
      <c r="CN18" s="2">
        <v>3</v>
      </c>
      <c r="CO18" s="2">
        <v>842.63</v>
      </c>
      <c r="CP18" s="1">
        <v>3.8439999999999999</v>
      </c>
      <c r="CQ18" s="1">
        <v>9.673</v>
      </c>
      <c r="CR18" s="1">
        <v>5.4138000000000002</v>
      </c>
      <c r="CS18" s="1">
        <v>62.401299999999999</v>
      </c>
      <c r="CT18" s="1">
        <f t="shared" si="57"/>
        <v>0.77541547734824956</v>
      </c>
      <c r="CU18" s="1">
        <f t="shared" si="58"/>
        <v>4.8531263787666451E-2</v>
      </c>
      <c r="CV18" s="2">
        <v>3</v>
      </c>
      <c r="CW18" s="2">
        <v>842.46600000000001</v>
      </c>
      <c r="CX18" s="1">
        <v>3.3409</v>
      </c>
      <c r="CY18" s="1">
        <v>9.3743999999999996</v>
      </c>
      <c r="CZ18" s="1">
        <v>5.2807000000000004</v>
      </c>
      <c r="DA18" s="1">
        <v>52.694699999999997</v>
      </c>
      <c r="DB18" s="1">
        <f t="shared" si="59"/>
        <v>0.82293274159507135</v>
      </c>
      <c r="DC18" s="1">
        <f t="shared" si="60"/>
        <v>5.3889489255226554E-2</v>
      </c>
      <c r="DD18" s="2">
        <v>3</v>
      </c>
      <c r="DE18" s="2">
        <v>843.91700000000003</v>
      </c>
      <c r="DF18" s="1">
        <v>2.5112999999999999</v>
      </c>
      <c r="DG18" s="1">
        <v>9.4075000000000006</v>
      </c>
      <c r="DH18" s="1">
        <v>5.0983999999999998</v>
      </c>
      <c r="DI18" s="1">
        <v>39.1524</v>
      </c>
      <c r="DJ18" s="1">
        <f t="shared" si="61"/>
        <v>0.69625644524561503</v>
      </c>
      <c r="DK18" s="1">
        <f t="shared" si="62"/>
        <v>3.4755795362254364E-2</v>
      </c>
      <c r="DL18" s="2">
        <v>3</v>
      </c>
      <c r="DM18" s="2">
        <v>843.73500000000001</v>
      </c>
      <c r="DN18" s="1">
        <v>3.2412999999999998</v>
      </c>
      <c r="DO18" s="1">
        <v>9.7189999999999994</v>
      </c>
      <c r="DP18" s="1">
        <v>5.1013999999999999</v>
      </c>
      <c r="DQ18" s="1">
        <v>51.566899999999997</v>
      </c>
      <c r="DR18" s="1">
        <f t="shared" si="63"/>
        <v>0.88547379542309768</v>
      </c>
      <c r="DS18" s="1">
        <f t="shared" si="64"/>
        <v>4.3275006329675333E-2</v>
      </c>
      <c r="DT18" s="2">
        <v>3</v>
      </c>
      <c r="DU18" s="2">
        <v>843.37699999999995</v>
      </c>
      <c r="DV18" s="1">
        <v>6.7026000000000003</v>
      </c>
      <c r="DW18" s="1">
        <v>9.2569999999999997</v>
      </c>
      <c r="DX18" s="1">
        <v>4.8677999999999999</v>
      </c>
      <c r="DY18" s="1">
        <v>101.6528</v>
      </c>
      <c r="DZ18" s="1">
        <f t="shared" si="65"/>
        <v>0.9725086411685655</v>
      </c>
      <c r="EA18" s="1">
        <f t="shared" si="66"/>
        <v>5.1147313589655574E-2</v>
      </c>
    </row>
    <row r="19" spans="1:137" x14ac:dyDescent="0.3">
      <c r="A19" s="1" t="s">
        <v>85</v>
      </c>
      <c r="B19" s="1">
        <f t="shared" si="34"/>
        <v>853.83681249999995</v>
      </c>
      <c r="C19" s="1">
        <f>STDEVA(E19,M19,U19,AC19,AK19,AS19,BA19,BI19,BQ19,BY19,CG19,CO19,CW19,DE19,DM19,DU19,EC19)</f>
        <v>0.76344318441737768</v>
      </c>
      <c r="D19" s="2">
        <v>3</v>
      </c>
      <c r="E19" s="2">
        <v>852.43399999999997</v>
      </c>
      <c r="F19" s="1">
        <v>13.737399999999999</v>
      </c>
      <c r="G19" s="1">
        <v>19.602</v>
      </c>
      <c r="H19" s="1">
        <v>8.3230000000000004</v>
      </c>
      <c r="I19" s="1">
        <v>409.17880000000002</v>
      </c>
      <c r="J19" s="1">
        <f t="shared" si="35"/>
        <v>5.9826678454829025</v>
      </c>
      <c r="K19" s="1">
        <f t="shared" si="36"/>
        <v>0.27884686350195431</v>
      </c>
      <c r="L19" s="2">
        <v>4</v>
      </c>
      <c r="M19" s="2">
        <v>854.721</v>
      </c>
      <c r="N19" s="1">
        <v>17.0716</v>
      </c>
      <c r="O19" s="1">
        <v>18.9026</v>
      </c>
      <c r="P19" s="1">
        <v>1.7313000000000001</v>
      </c>
      <c r="Q19" s="1">
        <v>373.4436</v>
      </c>
      <c r="R19" s="1">
        <f t="shared" si="37"/>
        <v>3.2041144331437046</v>
      </c>
      <c r="S19" s="1">
        <f t="shared" si="38"/>
        <v>0.16413847186463662</v>
      </c>
      <c r="T19" s="2">
        <v>4</v>
      </c>
      <c r="U19" s="2">
        <v>854.16399999999999</v>
      </c>
      <c r="V19" s="1">
        <v>22.380199999999999</v>
      </c>
      <c r="W19" s="1">
        <v>19.232600000000001</v>
      </c>
      <c r="X19" s="1">
        <v>1.4006000000000001</v>
      </c>
      <c r="Y19" s="1">
        <v>489.81880000000001</v>
      </c>
      <c r="Z19" s="1">
        <f t="shared" si="39"/>
        <v>3.6032967561010119</v>
      </c>
      <c r="AA19" s="1">
        <f t="shared" si="40"/>
        <v>0.1725937981162064</v>
      </c>
      <c r="AB19" s="2">
        <v>4</v>
      </c>
      <c r="AC19" s="2">
        <v>853.87599999999998</v>
      </c>
      <c r="AD19" s="1">
        <v>14.776</v>
      </c>
      <c r="AE19" s="1">
        <v>19.209299999999999</v>
      </c>
      <c r="AF19" s="1">
        <v>1.4329000000000001</v>
      </c>
      <c r="AG19" s="1">
        <v>323.51600000000002</v>
      </c>
      <c r="AH19" s="1">
        <f t="shared" si="41"/>
        <v>3.4723736055728511</v>
      </c>
      <c r="AI19" s="1">
        <f t="shared" si="42"/>
        <v>0.20313970001737439</v>
      </c>
      <c r="AJ19" s="2">
        <v>4</v>
      </c>
      <c r="AK19" s="2">
        <v>853.01900000000001</v>
      </c>
      <c r="AL19" s="1">
        <v>11.615</v>
      </c>
      <c r="AM19" s="1">
        <v>19.869499999999999</v>
      </c>
      <c r="AN19" s="1">
        <v>0.59589999999999999</v>
      </c>
      <c r="AO19" s="1">
        <v>252.59049999999999</v>
      </c>
      <c r="AP19" s="1">
        <f t="shared" si="43"/>
        <v>3.6079886329513968</v>
      </c>
      <c r="AQ19" s="1">
        <f t="shared" si="44"/>
        <v>0.23802243224350891</v>
      </c>
      <c r="AR19" s="2">
        <v>4</v>
      </c>
      <c r="AS19" s="2">
        <v>853.697</v>
      </c>
      <c r="AT19" s="1">
        <v>13.732100000000001</v>
      </c>
      <c r="AU19" s="1">
        <v>20.726400000000002</v>
      </c>
      <c r="AV19" s="1">
        <v>0.58530000000000004</v>
      </c>
      <c r="AW19" s="1">
        <v>311.00819999999999</v>
      </c>
      <c r="AX19" s="1">
        <f t="shared" si="45"/>
        <v>3.155348247314179</v>
      </c>
      <c r="AY19" s="1">
        <f t="shared" si="46"/>
        <v>0.16998029319023883</v>
      </c>
      <c r="AZ19" s="2">
        <v>4</v>
      </c>
      <c r="BA19" s="2">
        <v>853.38599999999997</v>
      </c>
      <c r="BB19" s="1">
        <v>20.247800000000002</v>
      </c>
      <c r="BC19" s="1">
        <v>22.998000000000001</v>
      </c>
      <c r="BD19" s="1">
        <v>0.39960000000000001</v>
      </c>
      <c r="BE19" s="1">
        <v>503.7439</v>
      </c>
      <c r="BF19" s="1">
        <f t="shared" si="47"/>
        <v>4.0065437215371391</v>
      </c>
      <c r="BG19" s="1">
        <f t="shared" si="48"/>
        <v>0.19510611771112479</v>
      </c>
      <c r="BH19" s="2">
        <v>4</v>
      </c>
      <c r="BI19" s="2">
        <v>853.58199999999999</v>
      </c>
      <c r="BJ19" s="1">
        <v>9.4711999999999996</v>
      </c>
      <c r="BK19" s="1">
        <v>23.1006</v>
      </c>
      <c r="BL19" s="1">
        <v>0.33739999999999998</v>
      </c>
      <c r="BM19" s="1">
        <v>236.08269999999999</v>
      </c>
      <c r="BN19" s="1">
        <f t="shared" si="49"/>
        <v>4.1032986316451598</v>
      </c>
      <c r="BO19" s="1">
        <f t="shared" si="50"/>
        <v>0.26611395223507567</v>
      </c>
      <c r="BP19" s="2">
        <v>4</v>
      </c>
      <c r="BQ19" s="2">
        <v>852.87400000000002</v>
      </c>
      <c r="BR19" s="1">
        <v>10.917199999999999</v>
      </c>
      <c r="BS19" s="1">
        <v>23.046700000000001</v>
      </c>
      <c r="BT19" s="1">
        <v>0.47070000000000001</v>
      </c>
      <c r="BU19" s="1">
        <v>272.9529</v>
      </c>
      <c r="BV19" s="1">
        <f t="shared" si="51"/>
        <v>3.9736611157173578</v>
      </c>
      <c r="BW19" s="1">
        <f t="shared" si="52"/>
        <v>0.25973886696058701</v>
      </c>
      <c r="BX19" s="2">
        <v>4</v>
      </c>
      <c r="BY19" s="2">
        <v>853.81700000000001</v>
      </c>
      <c r="BZ19" s="1">
        <v>8.5391999999999992</v>
      </c>
      <c r="CA19" s="1">
        <v>24.235900000000001</v>
      </c>
      <c r="CB19" s="1">
        <v>0.30930000000000002</v>
      </c>
      <c r="CC19" s="1">
        <v>222.92830000000001</v>
      </c>
      <c r="CD19" s="1">
        <f t="shared" si="53"/>
        <v>3.2083491919454836</v>
      </c>
      <c r="CE19" s="1">
        <f t="shared" si="54"/>
        <v>0.16176214912446193</v>
      </c>
      <c r="CF19" s="2">
        <v>4</v>
      </c>
      <c r="CG19" s="2">
        <v>853.82399999999996</v>
      </c>
      <c r="CH19" s="1">
        <v>16.577100000000002</v>
      </c>
      <c r="CI19" s="1">
        <v>24.422999999999998</v>
      </c>
      <c r="CJ19" s="1">
        <v>0.26219999999999999</v>
      </c>
      <c r="CK19" s="1">
        <v>435.28969999999998</v>
      </c>
      <c r="CL19" s="1">
        <f t="shared" si="55"/>
        <v>3.8984005665272208</v>
      </c>
      <c r="CM19" s="1">
        <f t="shared" si="56"/>
        <v>0.18884169494225464</v>
      </c>
      <c r="CN19" s="2">
        <v>4</v>
      </c>
      <c r="CO19" s="2">
        <v>853.66800000000001</v>
      </c>
      <c r="CP19" s="1">
        <v>11.208600000000001</v>
      </c>
      <c r="CQ19" s="1">
        <v>24.446400000000001</v>
      </c>
      <c r="CR19" s="1">
        <v>0.42209999999999998</v>
      </c>
      <c r="CS19" s="1">
        <v>296.39319999999998</v>
      </c>
      <c r="CT19" s="1">
        <f t="shared" si="57"/>
        <v>3.6830622865353</v>
      </c>
      <c r="CU19" s="1">
        <f t="shared" si="58"/>
        <v>0.23051341196530489</v>
      </c>
      <c r="CV19" s="2">
        <v>4</v>
      </c>
      <c r="CW19" s="2">
        <v>853.56</v>
      </c>
      <c r="CX19" s="1">
        <v>9.1606000000000005</v>
      </c>
      <c r="CY19" s="1">
        <v>24.2149</v>
      </c>
      <c r="CZ19" s="1">
        <v>0.33860000000000001</v>
      </c>
      <c r="DA19" s="1">
        <v>239.2157</v>
      </c>
      <c r="DB19" s="1">
        <f t="shared" si="59"/>
        <v>3.7358298241300187</v>
      </c>
      <c r="DC19" s="1">
        <f t="shared" si="60"/>
        <v>0.24463962969390654</v>
      </c>
      <c r="DD19" s="2">
        <v>4</v>
      </c>
      <c r="DE19" s="2">
        <v>855.04200000000003</v>
      </c>
      <c r="DF19" s="1">
        <v>6.0031999999999996</v>
      </c>
      <c r="DG19" s="1">
        <v>24.357700000000001</v>
      </c>
      <c r="DH19" s="1">
        <v>0.3382</v>
      </c>
      <c r="DI19" s="1">
        <v>157.67150000000001</v>
      </c>
      <c r="DJ19" s="1">
        <f t="shared" si="61"/>
        <v>2.8039098013542976</v>
      </c>
      <c r="DK19" s="1">
        <f t="shared" si="62"/>
        <v>0.1399658357714901</v>
      </c>
      <c r="DL19" s="2">
        <v>4</v>
      </c>
      <c r="DM19" s="2">
        <v>855.274</v>
      </c>
      <c r="DN19" s="1">
        <v>5.6356000000000002</v>
      </c>
      <c r="DO19" s="1">
        <v>24.4284</v>
      </c>
      <c r="DP19" s="1">
        <v>0.29709999999999998</v>
      </c>
      <c r="DQ19" s="1">
        <v>148.2098</v>
      </c>
      <c r="DR19" s="1">
        <f t="shared" si="63"/>
        <v>2.5449638067228828</v>
      </c>
      <c r="DS19" s="1">
        <f t="shared" si="64"/>
        <v>0.12437784767205157</v>
      </c>
      <c r="DT19" s="2">
        <v>4</v>
      </c>
      <c r="DU19" s="2">
        <v>854.45100000000002</v>
      </c>
      <c r="DV19" s="1">
        <v>12.972</v>
      </c>
      <c r="DW19" s="1">
        <v>23.9438</v>
      </c>
      <c r="DX19" s="1">
        <v>0.58040000000000003</v>
      </c>
      <c r="DY19" s="1">
        <v>338.14589999999998</v>
      </c>
      <c r="DZ19" s="1">
        <f t="shared" si="65"/>
        <v>3.2350295291986213</v>
      </c>
      <c r="EA19" s="1">
        <f t="shared" si="66"/>
        <v>0.17014046230262533</v>
      </c>
    </row>
    <row r="20" spans="1:137" x14ac:dyDescent="0.3">
      <c r="A20" s="1" t="s">
        <v>86</v>
      </c>
      <c r="B20" s="1">
        <f t="shared" si="34"/>
        <v>875.47906250000005</v>
      </c>
      <c r="C20" s="1">
        <f>STDEVA(E20,M20,U20,AC20,AK20,AS20,BA20,BI20,BQ20,BY20,CG20,CO20,CW20,DE20,DM20,DU20,EC20)</f>
        <v>2.7540816610684176</v>
      </c>
      <c r="D20" s="2">
        <v>4</v>
      </c>
      <c r="E20" s="2">
        <v>876.90700000000004</v>
      </c>
      <c r="F20" s="1">
        <v>0.6895</v>
      </c>
      <c r="G20" s="1">
        <v>9.0973000000000006</v>
      </c>
      <c r="H20" s="1">
        <v>5.7830000000000004</v>
      </c>
      <c r="I20" s="1">
        <v>11.095800000000001</v>
      </c>
      <c r="J20" s="1">
        <f t="shared" si="35"/>
        <v>0.16223344386343863</v>
      </c>
      <c r="K20" s="1">
        <f t="shared" si="36"/>
        <v>7.5615575099320506E-3</v>
      </c>
      <c r="L20" s="2">
        <v>5</v>
      </c>
      <c r="M20" s="2">
        <v>872.43600000000004</v>
      </c>
      <c r="N20" s="1">
        <v>3.1617000000000002</v>
      </c>
      <c r="O20" s="1">
        <v>11.234999999999999</v>
      </c>
      <c r="P20" s="1">
        <v>5.1153000000000004</v>
      </c>
      <c r="Q20" s="1">
        <v>55.267000000000003</v>
      </c>
      <c r="R20" s="1">
        <f t="shared" si="37"/>
        <v>0.47418617530613227</v>
      </c>
      <c r="S20" s="1">
        <f t="shared" si="38"/>
        <v>2.4291327859261407E-2</v>
      </c>
      <c r="T20" s="2">
        <v>5</v>
      </c>
      <c r="U20" s="2">
        <v>871.46799999999996</v>
      </c>
      <c r="V20" s="1">
        <v>5.1849999999999996</v>
      </c>
      <c r="W20" s="1">
        <v>11.7006</v>
      </c>
      <c r="X20" s="1">
        <v>4.3754</v>
      </c>
      <c r="Y20" s="1">
        <v>88.756500000000003</v>
      </c>
      <c r="Z20" s="1">
        <f t="shared" si="39"/>
        <v>0.65292718150646623</v>
      </c>
      <c r="AA20" s="1">
        <f t="shared" si="40"/>
        <v>3.1274466072966314E-2</v>
      </c>
      <c r="AB20" s="2">
        <v>5</v>
      </c>
      <c r="AC20" s="2">
        <v>871.41399999999999</v>
      </c>
      <c r="AD20" s="1">
        <v>3.5785999999999998</v>
      </c>
      <c r="AE20" s="1">
        <v>11.695600000000001</v>
      </c>
      <c r="AF20" s="1">
        <v>4.1942000000000004</v>
      </c>
      <c r="AG20" s="1">
        <v>60.510599999999997</v>
      </c>
      <c r="AH20" s="1">
        <f t="shared" si="41"/>
        <v>0.64947455550073729</v>
      </c>
      <c r="AI20" s="1">
        <f t="shared" si="42"/>
        <v>3.7995354578664833E-2</v>
      </c>
      <c r="AJ20" s="2">
        <v>5</v>
      </c>
      <c r="AK20" s="2">
        <v>870.61800000000005</v>
      </c>
      <c r="AL20" s="1">
        <v>2.8195000000000001</v>
      </c>
      <c r="AM20" s="1">
        <v>12.631399999999999</v>
      </c>
      <c r="AN20" s="1">
        <v>2.6858</v>
      </c>
      <c r="AO20" s="1">
        <v>45.764400000000002</v>
      </c>
      <c r="AP20" s="1">
        <f t="shared" si="43"/>
        <v>0.65369614056681036</v>
      </c>
      <c r="AQ20" s="1">
        <f t="shared" si="44"/>
        <v>4.3124954415011019E-2</v>
      </c>
      <c r="AR20" s="2">
        <v>5</v>
      </c>
      <c r="AS20" s="2">
        <v>872.26599999999996</v>
      </c>
      <c r="AT20" s="1">
        <v>3.8388</v>
      </c>
      <c r="AU20" s="1">
        <v>13.2326</v>
      </c>
      <c r="AV20" s="1">
        <v>3.0421</v>
      </c>
      <c r="AW20" s="1">
        <v>66.220200000000006</v>
      </c>
      <c r="AX20" s="1">
        <f t="shared" si="45"/>
        <v>0.67184013799891584</v>
      </c>
      <c r="AY20" s="1">
        <f t="shared" si="46"/>
        <v>3.6192386603042151E-2</v>
      </c>
      <c r="AZ20" s="2">
        <v>5</v>
      </c>
      <c r="BA20" s="2">
        <v>876.84500000000003</v>
      </c>
      <c r="BB20" s="1">
        <v>8.7507000000000001</v>
      </c>
      <c r="BC20" s="1">
        <v>17.346499999999999</v>
      </c>
      <c r="BD20" s="1">
        <v>0.71089999999999998</v>
      </c>
      <c r="BE20" s="1">
        <v>167.82390000000001</v>
      </c>
      <c r="BF20" s="1">
        <f t="shared" si="47"/>
        <v>1.3347929232867668</v>
      </c>
      <c r="BG20" s="1">
        <f t="shared" si="48"/>
        <v>6.5000230450711238E-2</v>
      </c>
      <c r="BH20" s="2">
        <v>5</v>
      </c>
      <c r="BI20" s="2">
        <v>875.61900000000003</v>
      </c>
      <c r="BJ20" s="1">
        <v>3.1970999999999998</v>
      </c>
      <c r="BK20" s="1">
        <v>16.217600000000001</v>
      </c>
      <c r="BL20" s="1">
        <v>0.01</v>
      </c>
      <c r="BM20" s="1">
        <v>55.255400000000002</v>
      </c>
      <c r="BN20" s="1">
        <f t="shared" si="49"/>
        <v>0.96038128677368584</v>
      </c>
      <c r="BO20" s="1">
        <f t="shared" si="50"/>
        <v>6.2284245632272105E-2</v>
      </c>
      <c r="BP20" s="2">
        <v>5</v>
      </c>
      <c r="BQ20" s="2">
        <v>876.73</v>
      </c>
      <c r="BR20" s="1">
        <v>4.9481999999999999</v>
      </c>
      <c r="BS20" s="1">
        <v>16.9635</v>
      </c>
      <c r="BT20" s="1">
        <v>1E-4</v>
      </c>
      <c r="BU20" s="1">
        <v>89.414900000000003</v>
      </c>
      <c r="BV20" s="1">
        <f t="shared" si="51"/>
        <v>1.3017063064571066</v>
      </c>
      <c r="BW20" s="1">
        <f t="shared" si="52"/>
        <v>8.5086199177199409E-2</v>
      </c>
      <c r="BX20" s="2">
        <v>5</v>
      </c>
      <c r="BY20" s="2">
        <v>877.48599999999999</v>
      </c>
      <c r="BZ20" s="1">
        <v>5.3342999999999998</v>
      </c>
      <c r="CA20" s="1">
        <v>17.060099999999998</v>
      </c>
      <c r="CB20" s="1">
        <v>0.77569999999999995</v>
      </c>
      <c r="CC20" s="1">
        <v>101.0292</v>
      </c>
      <c r="CD20" s="1">
        <f t="shared" si="53"/>
        <v>1.4539964292685077</v>
      </c>
      <c r="CE20" s="1">
        <f t="shared" si="54"/>
        <v>7.3309223262928436E-2</v>
      </c>
      <c r="CF20" s="2">
        <v>5</v>
      </c>
      <c r="CG20" s="2">
        <v>877.59400000000005</v>
      </c>
      <c r="CH20" s="1">
        <v>11.555099999999999</v>
      </c>
      <c r="CI20" s="1">
        <v>17.244700000000002</v>
      </c>
      <c r="CJ20" s="1">
        <v>0.65310000000000001</v>
      </c>
      <c r="CK20" s="1">
        <v>219.6824</v>
      </c>
      <c r="CL20" s="1">
        <f t="shared" si="55"/>
        <v>1.9674483283570905</v>
      </c>
      <c r="CM20" s="1">
        <f t="shared" si="56"/>
        <v>9.5304797620946138E-2</v>
      </c>
      <c r="CN20" s="2">
        <v>5</v>
      </c>
      <c r="CO20" s="2">
        <v>877.32399999999996</v>
      </c>
      <c r="CP20" s="1">
        <v>7.7793999999999999</v>
      </c>
      <c r="CQ20" s="1">
        <v>16.979099999999999</v>
      </c>
      <c r="CR20" s="1">
        <v>1E-4</v>
      </c>
      <c r="CS20" s="1">
        <v>140.7039</v>
      </c>
      <c r="CT20" s="1">
        <f t="shared" si="57"/>
        <v>1.7484248210095044</v>
      </c>
      <c r="CU20" s="1">
        <f t="shared" si="58"/>
        <v>0.10942942033024058</v>
      </c>
      <c r="CV20" s="2">
        <v>5</v>
      </c>
      <c r="CW20" s="2">
        <v>877.49199999999996</v>
      </c>
      <c r="CX20" s="1">
        <v>6.7110000000000003</v>
      </c>
      <c r="CY20" s="1">
        <v>17.066099999999999</v>
      </c>
      <c r="CZ20" s="1">
        <v>1E-4</v>
      </c>
      <c r="DA20" s="1">
        <v>122</v>
      </c>
      <c r="DB20" s="1">
        <f t="shared" si="59"/>
        <v>1.9052731009873611</v>
      </c>
      <c r="DC20" s="1">
        <f t="shared" si="60"/>
        <v>0.12476620398517571</v>
      </c>
      <c r="DD20" s="2">
        <v>5</v>
      </c>
      <c r="DE20" s="2">
        <v>877.96400000000006</v>
      </c>
      <c r="DF20" s="1">
        <v>6.3083</v>
      </c>
      <c r="DG20" s="1">
        <v>15.863799999999999</v>
      </c>
      <c r="DH20" s="1">
        <v>2.4786999999999999</v>
      </c>
      <c r="DI20" s="1">
        <v>122.56959999999999</v>
      </c>
      <c r="DJ20" s="1">
        <f t="shared" si="61"/>
        <v>2.1796843613974346</v>
      </c>
      <c r="DK20" s="1">
        <f t="shared" si="62"/>
        <v>0.10880569097254246</v>
      </c>
      <c r="DL20" s="2">
        <v>5</v>
      </c>
      <c r="DM20" s="2">
        <v>877.79100000000005</v>
      </c>
      <c r="DN20" s="1">
        <v>7.4478999999999997</v>
      </c>
      <c r="DO20" s="1">
        <v>16.341999999999999</v>
      </c>
      <c r="DP20" s="1">
        <v>1.6174999999999999</v>
      </c>
      <c r="DQ20" s="1">
        <v>141.78630000000001</v>
      </c>
      <c r="DR20" s="1">
        <f t="shared" si="63"/>
        <v>2.434663576829283</v>
      </c>
      <c r="DS20" s="1">
        <f t="shared" si="64"/>
        <v>0.11898723851853119</v>
      </c>
      <c r="DT20" s="2">
        <v>5</v>
      </c>
      <c r="DU20" s="2">
        <v>877.71100000000001</v>
      </c>
      <c r="DV20" s="1">
        <v>15.8949</v>
      </c>
      <c r="DW20" s="1">
        <v>17.3187</v>
      </c>
      <c r="DX20" s="1">
        <v>0.97860000000000003</v>
      </c>
      <c r="DY20" s="1">
        <v>308.68509999999998</v>
      </c>
      <c r="DZ20" s="1">
        <f t="shared" si="65"/>
        <v>2.9531791268905798</v>
      </c>
      <c r="EA20" s="1">
        <f t="shared" si="66"/>
        <v>0.15531705580322616</v>
      </c>
    </row>
    <row r="21" spans="1:137" x14ac:dyDescent="0.3">
      <c r="A21" s="1" t="s">
        <v>87</v>
      </c>
      <c r="B21" s="1">
        <f t="shared" si="34"/>
        <v>881.20162499999981</v>
      </c>
      <c r="C21" s="1">
        <f>STDEVA(E21,M21,U21,AC21,AK21,AS21,BA21,BI21,BQ21,BY21,CG21,CO21,CW21,DE21,DM21,DU21,EC21)</f>
        <v>0.31875066013003517</v>
      </c>
      <c r="J21" s="1">
        <f t="shared" si="35"/>
        <v>0</v>
      </c>
      <c r="K21" s="1">
        <f t="shared" si="36"/>
        <v>0</v>
      </c>
      <c r="L21" s="2">
        <v>6</v>
      </c>
      <c r="M21" s="2">
        <v>881.69799999999998</v>
      </c>
      <c r="N21" s="1">
        <v>3.3159999999999998</v>
      </c>
      <c r="O21" s="1">
        <v>7.5810000000000004</v>
      </c>
      <c r="P21" s="1">
        <v>1.8704000000000001</v>
      </c>
      <c r="Q21" s="1">
        <v>33.239899999999999</v>
      </c>
      <c r="R21" s="1">
        <f t="shared" si="37"/>
        <v>0.28519552442792817</v>
      </c>
      <c r="S21" s="1">
        <f t="shared" si="38"/>
        <v>1.4609827001810542E-2</v>
      </c>
      <c r="T21" s="2">
        <v>6</v>
      </c>
      <c r="U21" s="2">
        <v>881.15200000000004</v>
      </c>
      <c r="V21" s="1">
        <v>8.5055999999999994</v>
      </c>
      <c r="W21" s="1">
        <v>8.5380000000000003</v>
      </c>
      <c r="X21" s="1">
        <v>1.9752000000000001</v>
      </c>
      <c r="Y21" s="1">
        <v>94.805800000000005</v>
      </c>
      <c r="Z21" s="1">
        <f t="shared" si="39"/>
        <v>0.6974281746628781</v>
      </c>
      <c r="AA21" s="1">
        <f t="shared" si="40"/>
        <v>3.3406012806052855E-2</v>
      </c>
      <c r="AB21" s="2">
        <v>6</v>
      </c>
      <c r="AC21" s="2">
        <v>880.94200000000001</v>
      </c>
      <c r="AD21" s="1">
        <v>5.3026</v>
      </c>
      <c r="AE21" s="1">
        <v>8.1249000000000002</v>
      </c>
      <c r="AF21" s="1">
        <v>1.5737000000000001</v>
      </c>
      <c r="AG21" s="1">
        <v>54.499099999999999</v>
      </c>
      <c r="AH21" s="1">
        <f t="shared" si="41"/>
        <v>0.58495170677022257</v>
      </c>
      <c r="AI21" s="1">
        <f t="shared" si="42"/>
        <v>3.4220659334366417E-2</v>
      </c>
      <c r="AJ21" s="2">
        <v>6</v>
      </c>
      <c r="AK21" s="2">
        <v>880.65099999999995</v>
      </c>
      <c r="AL21" s="1">
        <v>4.1509999999999998</v>
      </c>
      <c r="AM21" s="1">
        <v>8.6539999999999999</v>
      </c>
      <c r="AN21" s="1">
        <v>1.1242000000000001</v>
      </c>
      <c r="AO21" s="1">
        <v>43.012900000000002</v>
      </c>
      <c r="AP21" s="1">
        <f t="shared" si="43"/>
        <v>0.61439386782272154</v>
      </c>
      <c r="AQ21" s="1">
        <f t="shared" si="44"/>
        <v>4.0532146204417134E-2</v>
      </c>
      <c r="AR21" s="2">
        <v>6</v>
      </c>
      <c r="AS21" s="2">
        <v>881.29700000000003</v>
      </c>
      <c r="AT21" s="1">
        <v>7.1128</v>
      </c>
      <c r="AU21" s="1">
        <v>7.2888999999999999</v>
      </c>
      <c r="AV21" s="1">
        <v>3.9931999999999999</v>
      </c>
      <c r="AW21" s="1">
        <v>86.298900000000003</v>
      </c>
      <c r="AX21" s="1">
        <f t="shared" si="45"/>
        <v>0.87554952846947953</v>
      </c>
      <c r="AY21" s="1">
        <f t="shared" si="46"/>
        <v>4.7166320129164122E-2</v>
      </c>
      <c r="AZ21" s="2">
        <v>6</v>
      </c>
      <c r="BA21" s="2">
        <v>881.39200000000005</v>
      </c>
      <c r="BB21" s="1">
        <v>9.2690000000000001</v>
      </c>
      <c r="BC21" s="1">
        <v>6.1292</v>
      </c>
      <c r="BD21" s="1">
        <v>2.6030000000000002</v>
      </c>
      <c r="BE21" s="1">
        <v>86.439300000000003</v>
      </c>
      <c r="BF21" s="1">
        <f t="shared" si="47"/>
        <v>0.6874978232174429</v>
      </c>
      <c r="BG21" s="1">
        <f t="shared" si="48"/>
        <v>3.3478988511160594E-2</v>
      </c>
      <c r="BH21" s="2">
        <v>6</v>
      </c>
      <c r="BI21" s="2">
        <v>880.59400000000005</v>
      </c>
      <c r="BJ21" s="1">
        <v>2.1745999999999999</v>
      </c>
      <c r="BK21" s="1">
        <v>6.0124000000000004</v>
      </c>
      <c r="BL21" s="1">
        <v>2.3001</v>
      </c>
      <c r="BM21" s="1">
        <v>19.2652</v>
      </c>
      <c r="BN21" s="1">
        <f t="shared" si="49"/>
        <v>0.33484397119471421</v>
      </c>
      <c r="BO21" s="1">
        <f t="shared" si="50"/>
        <v>2.1715858521607814E-2</v>
      </c>
      <c r="BP21" s="2">
        <v>6</v>
      </c>
      <c r="BQ21" s="2">
        <v>880.91700000000003</v>
      </c>
      <c r="BR21" s="1">
        <v>4.3391999999999999</v>
      </c>
      <c r="BS21" s="1">
        <v>5.9284999999999997</v>
      </c>
      <c r="BT21" s="1">
        <v>1.9360999999999999</v>
      </c>
      <c r="BU21" s="1">
        <v>36.284500000000001</v>
      </c>
      <c r="BV21" s="1">
        <f t="shared" si="51"/>
        <v>0.52823145221481982</v>
      </c>
      <c r="BW21" s="1">
        <f t="shared" si="52"/>
        <v>3.4527916421592961E-2</v>
      </c>
      <c r="BX21" s="2">
        <v>6</v>
      </c>
      <c r="BY21" s="2">
        <v>881.351</v>
      </c>
      <c r="BZ21" s="1">
        <v>4.7355999999999998</v>
      </c>
      <c r="CA21" s="1">
        <v>6.3080999999999996</v>
      </c>
      <c r="CB21" s="1">
        <v>1.8249</v>
      </c>
      <c r="CC21" s="1">
        <v>40.898400000000002</v>
      </c>
      <c r="CD21" s="1">
        <f t="shared" si="53"/>
        <v>0.58860336974652017</v>
      </c>
      <c r="CE21" s="1">
        <f t="shared" si="54"/>
        <v>2.9676865071648122E-2</v>
      </c>
      <c r="CF21" s="2">
        <v>6</v>
      </c>
      <c r="CG21" s="2">
        <v>881.41099999999994</v>
      </c>
      <c r="CH21" s="1">
        <v>10.3353</v>
      </c>
      <c r="CI21" s="1">
        <v>6.5195999999999996</v>
      </c>
      <c r="CJ21" s="1">
        <v>1.3636999999999999</v>
      </c>
      <c r="CK21" s="1">
        <v>86.363</v>
      </c>
      <c r="CL21" s="1">
        <f t="shared" si="55"/>
        <v>0.77345631685516647</v>
      </c>
      <c r="CM21" s="1">
        <f t="shared" si="56"/>
        <v>3.7466853225100287E-2</v>
      </c>
      <c r="CN21" s="2">
        <v>6</v>
      </c>
      <c r="CO21" s="2">
        <v>881.06</v>
      </c>
      <c r="CP21" s="1">
        <v>6.7214999999999998</v>
      </c>
      <c r="CQ21" s="1">
        <v>6.4114000000000004</v>
      </c>
      <c r="CR21" s="1">
        <v>1.3735999999999999</v>
      </c>
      <c r="CS21" s="1">
        <v>55.470300000000002</v>
      </c>
      <c r="CT21" s="1">
        <f t="shared" si="57"/>
        <v>0.68928899162598556</v>
      </c>
      <c r="CU21" s="1">
        <f t="shared" si="58"/>
        <v>4.3140828182762131E-2</v>
      </c>
      <c r="CV21" s="2">
        <v>6</v>
      </c>
      <c r="CW21" s="2">
        <v>880.98299999999995</v>
      </c>
      <c r="CX21" s="1">
        <v>5.7506000000000004</v>
      </c>
      <c r="CY21" s="1">
        <v>5.9059999999999997</v>
      </c>
      <c r="CZ21" s="1">
        <v>1.2851999999999999</v>
      </c>
      <c r="DA21" s="1">
        <v>43.84</v>
      </c>
      <c r="DB21" s="1">
        <f t="shared" si="59"/>
        <v>0.68464895694496652</v>
      </c>
      <c r="DC21" s="1">
        <f t="shared" si="60"/>
        <v>4.4834019530410683E-2</v>
      </c>
      <c r="DD21" s="2">
        <v>6</v>
      </c>
      <c r="DE21" s="2">
        <v>881.37400000000002</v>
      </c>
      <c r="DF21" s="1">
        <v>4.9131</v>
      </c>
      <c r="DG21" s="1">
        <v>6.0072999999999999</v>
      </c>
      <c r="DH21" s="1">
        <v>1.4812000000000001</v>
      </c>
      <c r="DI21" s="1">
        <v>39.025100000000002</v>
      </c>
      <c r="DJ21" s="1">
        <f t="shared" si="61"/>
        <v>0.69399263905545128</v>
      </c>
      <c r="DK21" s="1">
        <f t="shared" si="62"/>
        <v>3.4642790469843809E-2</v>
      </c>
      <c r="DL21" s="2">
        <v>6</v>
      </c>
      <c r="DM21" s="2">
        <v>881.32799999999997</v>
      </c>
      <c r="DN21" s="1">
        <v>6.3055000000000003</v>
      </c>
      <c r="DO21" s="1">
        <v>6.2115999999999998</v>
      </c>
      <c r="DP21" s="1">
        <v>1.2856000000000001</v>
      </c>
      <c r="DQ21" s="1">
        <v>50.1066</v>
      </c>
      <c r="DR21" s="1">
        <f t="shared" si="63"/>
        <v>0.86039845865753006</v>
      </c>
      <c r="DS21" s="1">
        <f t="shared" si="64"/>
        <v>4.204952076154491E-2</v>
      </c>
      <c r="DT21" s="2">
        <v>6</v>
      </c>
      <c r="DU21" s="2">
        <v>881.49900000000002</v>
      </c>
      <c r="DV21" s="1">
        <v>13.462899999999999</v>
      </c>
      <c r="DW21" s="1">
        <v>6.4913999999999996</v>
      </c>
      <c r="DX21" s="1">
        <v>1.3651</v>
      </c>
      <c r="DY21" s="1">
        <v>112.1168</v>
      </c>
      <c r="DZ21" s="1">
        <f t="shared" si="65"/>
        <v>1.0726173486629764</v>
      </c>
      <c r="EA21" s="1">
        <f t="shared" si="66"/>
        <v>5.6412347995025175E-2</v>
      </c>
      <c r="EB21" s="2">
        <v>3</v>
      </c>
      <c r="EC21" s="2">
        <v>881.577</v>
      </c>
      <c r="ED21" s="1">
        <v>3.4618000000000002</v>
      </c>
      <c r="EE21" s="1">
        <v>10.0891</v>
      </c>
      <c r="EF21" s="1">
        <v>10.2986</v>
      </c>
      <c r="EG21" s="1">
        <v>78.468299999999999</v>
      </c>
    </row>
    <row r="22" spans="1:137" x14ac:dyDescent="0.3">
      <c r="A22" s="7" t="s">
        <v>88</v>
      </c>
      <c r="J22" s="1">
        <f>SUM(J15:J21)</f>
        <v>11.11025967234921</v>
      </c>
      <c r="K22" s="1">
        <f>SUM(K15:K21)</f>
        <v>0.51783938910564098</v>
      </c>
      <c r="R22" s="1">
        <f>SUM(R15:R21)</f>
        <v>9.3480810521941287</v>
      </c>
      <c r="S22" s="1">
        <f>SUM(S15:S21)</f>
        <v>0.47887794608773004</v>
      </c>
      <c r="Z22" s="1">
        <f>SUM(Z15:Z21)</f>
        <v>10.834047908265733</v>
      </c>
      <c r="AA22" s="1">
        <f>SUM(AA15:AA21)</f>
        <v>0.51893851770450872</v>
      </c>
      <c r="AH22" s="1">
        <f>SUM(AH15:AH21)</f>
        <v>10.609700831866583</v>
      </c>
      <c r="AI22" s="1">
        <f>SUM(AI15:AI21)</f>
        <v>0.62068535505525047</v>
      </c>
      <c r="AP22" s="1">
        <f>SUM(AP15:AP21)</f>
        <v>10.154711686154776</v>
      </c>
      <c r="AQ22" s="1">
        <f>SUM(AQ15:AQ21)</f>
        <v>0.66991596154030997</v>
      </c>
      <c r="AX22" s="1">
        <f>SUM(AX15:AX21)</f>
        <v>9.3890593182931124</v>
      </c>
      <c r="AY22" s="1">
        <f>SUM(AY15:AY21)</f>
        <v>0.5057936337336072</v>
      </c>
      <c r="BF22" s="1">
        <f>SUM(BF15:BF21)</f>
        <v>11.34416385537776</v>
      </c>
      <c r="BG22" s="1">
        <f>SUM(BG15:BG21)</f>
        <v>0.55242521293452063</v>
      </c>
      <c r="BN22" s="1">
        <f>SUM(BN15:BN21)</f>
        <v>10.834922210721754</v>
      </c>
      <c r="BO22" s="1">
        <f>SUM(BO15:BO21)</f>
        <v>0.70268440844597779</v>
      </c>
      <c r="BV22" s="1">
        <f>SUM(BV15:BV21)</f>
        <v>10.69641430792217</v>
      </c>
      <c r="BW22" s="1">
        <f>SUM(BW15:BW21)</f>
        <v>0.6991724890407921</v>
      </c>
      <c r="CD22" s="1">
        <f>SUM(CD15:CD21)</f>
        <v>9.5312257092667441</v>
      </c>
      <c r="CE22" s="1">
        <f>SUM(CE15:CE21)</f>
        <v>0.48055603124247159</v>
      </c>
      <c r="CL22" s="1">
        <f>SUM(CL15:CL21)</f>
        <v>11.790165330485795</v>
      </c>
      <c r="CM22" s="1">
        <f>SUM(CM15:CM21)</f>
        <v>0.57112520036434766</v>
      </c>
      <c r="CT22" s="1">
        <f>SUM(CT15:CT21)</f>
        <v>11.173962776657259</v>
      </c>
      <c r="CU22" s="1">
        <f>SUM(CU15:CU21)</f>
        <v>0.6993496401722854</v>
      </c>
      <c r="DB22" s="1">
        <f>SUM(DB15:DB21)</f>
        <v>11.274551962146287</v>
      </c>
      <c r="DC22" s="1">
        <f>SUM(DC15:DC21)</f>
        <v>0.73831045492723724</v>
      </c>
      <c r="DJ22" s="1">
        <f>SUM(DJ15:DJ21)</f>
        <v>10.067051876497052</v>
      </c>
      <c r="DK22" s="1">
        <f>SUM(DK15:DK21)</f>
        <v>0.50252805171132287</v>
      </c>
      <c r="DR22" s="1">
        <f>SUM(DR15:DR21)</f>
        <v>10.075396693613452</v>
      </c>
      <c r="DS22" s="1">
        <f>SUM(DS15:DS21)</f>
        <v>0.4924062777959185</v>
      </c>
      <c r="DZ22" s="1">
        <f>SUM(DZ15:DZ21)</f>
        <v>12.324307974642036</v>
      </c>
      <c r="EA22" s="1">
        <f>SUM(EA15:EA21)</f>
        <v>0.64817444089450427</v>
      </c>
    </row>
    <row r="23" spans="1:137" x14ac:dyDescent="0.3">
      <c r="A23" s="7" t="s">
        <v>89</v>
      </c>
      <c r="J23" s="1">
        <f>J21+J20</f>
        <v>0.16223344386343863</v>
      </c>
      <c r="K23" s="1">
        <f>K21+K20</f>
        <v>7.5615575099320506E-3</v>
      </c>
      <c r="R23" s="1">
        <f>R21+R20</f>
        <v>0.75938169973406044</v>
      </c>
      <c r="S23" s="1">
        <f>S21+S20</f>
        <v>3.890115486107195E-2</v>
      </c>
      <c r="Z23" s="1">
        <f>Z21+Z20</f>
        <v>1.3503553561693442</v>
      </c>
      <c r="AA23" s="1">
        <f>AA21+AA20</f>
        <v>6.4680478879019176E-2</v>
      </c>
      <c r="AH23" s="1">
        <f>AH21+AH20</f>
        <v>1.2344262622709599</v>
      </c>
      <c r="AI23" s="1">
        <f>AI21+AI20</f>
        <v>7.2216013913031257E-2</v>
      </c>
      <c r="AP23" s="1">
        <f>AP21+AP20</f>
        <v>1.2680900083895319</v>
      </c>
      <c r="AQ23" s="1">
        <f>AQ21+AQ20</f>
        <v>8.365710061942816E-2</v>
      </c>
      <c r="AX23" s="1">
        <f>AX21+AX20</f>
        <v>1.5473896664683955</v>
      </c>
      <c r="AY23" s="1">
        <f>AY21+AY20</f>
        <v>8.3358706732206272E-2</v>
      </c>
      <c r="BF23" s="1">
        <f>BF21+BF20</f>
        <v>2.0222907465042095</v>
      </c>
      <c r="BG23" s="1">
        <f>BG21+BG20</f>
        <v>9.8479218961871839E-2</v>
      </c>
      <c r="BN23" s="1">
        <f>BN21+BN20</f>
        <v>1.2952252579684</v>
      </c>
      <c r="BO23" s="1">
        <f>BO21+BO20</f>
        <v>8.4000104153879915E-2</v>
      </c>
      <c r="BV23" s="1">
        <f>BV21+BV20</f>
        <v>1.8299377586719263</v>
      </c>
      <c r="BW23" s="1">
        <f>BW21+BW20</f>
        <v>0.11961411559879237</v>
      </c>
      <c r="CD23" s="1">
        <f>CD21+CD20</f>
        <v>2.042599799015028</v>
      </c>
      <c r="CE23" s="1">
        <f>CE21+CE20</f>
        <v>0.10298608833457656</v>
      </c>
      <c r="CL23" s="1">
        <f>CL21+CL20</f>
        <v>2.740904645212257</v>
      </c>
      <c r="CM23" s="1">
        <f>CM21+CM20</f>
        <v>0.13277165084604642</v>
      </c>
      <c r="CT23" s="1">
        <f>CT21+CT20</f>
        <v>2.43771381263549</v>
      </c>
      <c r="CU23" s="1">
        <f>CU21+CU20</f>
        <v>0.15257024851300272</v>
      </c>
      <c r="DB23" s="1">
        <f>DB21+DB20</f>
        <v>2.5899220579323279</v>
      </c>
      <c r="DC23" s="1">
        <f>DC21+DC20</f>
        <v>0.1696002235155864</v>
      </c>
      <c r="DJ23" s="1">
        <f>DJ21+DJ20</f>
        <v>2.873677000452886</v>
      </c>
      <c r="DK23" s="1">
        <f>DK21+DK20</f>
        <v>0.14344848144238626</v>
      </c>
      <c r="DR23" s="1">
        <f>DR21+DR20</f>
        <v>3.2950620354868132</v>
      </c>
      <c r="DS23" s="1">
        <f>DS21+DS20</f>
        <v>0.1610367592800761</v>
      </c>
      <c r="DZ23" s="1">
        <f>DZ21+DZ20</f>
        <v>4.0257964755535562</v>
      </c>
      <c r="EA23" s="1">
        <f>EA21+EA20</f>
        <v>0.21172940379825134</v>
      </c>
    </row>
    <row r="24" spans="1:137" x14ac:dyDescent="0.3">
      <c r="A24" s="7" t="s">
        <v>90</v>
      </c>
      <c r="J24" s="1">
        <f>J19+J18+J17</f>
        <v>8.4494238649697486</v>
      </c>
      <c r="K24" s="1">
        <f>K19+K18+K17</f>
        <v>0.39382018256692936</v>
      </c>
      <c r="R24" s="1">
        <f>R19+R18+R17</f>
        <v>6.3515653900908227</v>
      </c>
      <c r="S24" s="1">
        <f>S19+S18+S17</f>
        <v>0.32537422081237644</v>
      </c>
      <c r="Z24" s="1">
        <f>Z19+Z18+Z17</f>
        <v>7.0540507313528895</v>
      </c>
      <c r="AA24" s="1">
        <f>AA19+AA18+AA17</f>
        <v>0.33788097129862615</v>
      </c>
      <c r="AH24" s="1">
        <f>AH19+AH18+AH17</f>
        <v>6.8830096371794838</v>
      </c>
      <c r="AI24" s="1">
        <f>AI19+AI18+AI17</f>
        <v>0.40266764805184851</v>
      </c>
      <c r="AP24" s="1">
        <f>AP19+AP18+AP17</f>
        <v>6.668796497988235</v>
      </c>
      <c r="AQ24" s="1">
        <f>AQ19+AQ18+AQ17</f>
        <v>0.43994683023424508</v>
      </c>
      <c r="AX24" s="1">
        <f>AX19+AX18+AX17</f>
        <v>5.9632754337799536</v>
      </c>
      <c r="AY24" s="1">
        <f>AY19+AY18+AY17</f>
        <v>0.32124482851326197</v>
      </c>
      <c r="BF24" s="1">
        <f>BF19+BF18+BF17</f>
        <v>6.9782826952700319</v>
      </c>
      <c r="BG24" s="1">
        <f>BG19+BG18+BG17</f>
        <v>0.33982048857874653</v>
      </c>
      <c r="BN24" s="1">
        <f>BN19+BN18+BN17</f>
        <v>7.0882369621601722</v>
      </c>
      <c r="BO24" s="1">
        <f>BO19+BO18+BO17</f>
        <v>0.45969814086451544</v>
      </c>
      <c r="BV24" s="1">
        <f>BV19+BV18+BV17</f>
        <v>6.8341324415112634</v>
      </c>
      <c r="BW24" s="1">
        <f>BW19+BW18+BW17</f>
        <v>0.44671394095373729</v>
      </c>
      <c r="CD24" s="1">
        <f>CD19+CD18+CD17</f>
        <v>5.7514944274350439</v>
      </c>
      <c r="CE24" s="1">
        <f>CE19+CE18+CE17</f>
        <v>0.28998529885554564</v>
      </c>
      <c r="CL24" s="1">
        <f>CL19+CL18+CL17</f>
        <v>6.9946116793077069</v>
      </c>
      <c r="CM24" s="1">
        <f>CM19+CM18+CM17</f>
        <v>0.33882468013286299</v>
      </c>
      <c r="CT24" s="1">
        <f>CT19+CT18+CT17</f>
        <v>6.6657289802415329</v>
      </c>
      <c r="CU24" s="1">
        <f>CU19+CU18+CU17</f>
        <v>0.4171908620956094</v>
      </c>
      <c r="DB24" s="1">
        <f>DB19+DB18+DB17</f>
        <v>6.7456069204516469</v>
      </c>
      <c r="DC24" s="1">
        <f>DC19+DC18+DC17</f>
        <v>0.4417339270704721</v>
      </c>
      <c r="DJ24" s="1">
        <f>DJ19+DJ18+DJ17</f>
        <v>5.801594654956193</v>
      </c>
      <c r="DK24" s="1">
        <f>DK19+DK18+DK17</f>
        <v>0.28960455300528665</v>
      </c>
      <c r="DR24" s="1">
        <f>DR19+DR18+DR17</f>
        <v>5.6009163736574443</v>
      </c>
      <c r="DS24" s="1">
        <f>DS19+DS18+DS17</f>
        <v>0.27372881363044077</v>
      </c>
      <c r="DZ24" s="1">
        <f>DZ19+DZ18+DZ17</f>
        <v>6.5769890109646187</v>
      </c>
      <c r="EA24" s="1">
        <f>EA19+EA18+EA17</f>
        <v>0.34590470992146016</v>
      </c>
    </row>
    <row r="25" spans="1:137" x14ac:dyDescent="0.3">
      <c r="A25" s="7" t="s">
        <v>91</v>
      </c>
      <c r="J25" s="1">
        <f>J23/J24</f>
        <v>1.9200533250087991E-2</v>
      </c>
      <c r="K25" s="1">
        <f>K23/K24</f>
        <v>1.9200533250087991E-2</v>
      </c>
      <c r="R25" s="1">
        <f>R23/R24</f>
        <v>0.11955819598721031</v>
      </c>
      <c r="S25" s="1">
        <f>S23/S24</f>
        <v>0.11955819598721032</v>
      </c>
      <c r="Z25" s="1">
        <f>Z23/Z24</f>
        <v>0.19142977667674937</v>
      </c>
      <c r="AA25" s="1">
        <f>AA23/AA24</f>
        <v>0.1914297766767494</v>
      </c>
      <c r="AH25" s="1">
        <f>AH23/AH24</f>
        <v>0.17934396831337324</v>
      </c>
      <c r="AI25" s="1">
        <f>AI23/AI24</f>
        <v>0.17934396831337326</v>
      </c>
      <c r="AP25" s="1">
        <f>AP23/AP24</f>
        <v>0.19015275226528122</v>
      </c>
      <c r="AQ25" s="1">
        <f>AQ23/AQ24</f>
        <v>0.19015275226528128</v>
      </c>
      <c r="AX25" s="1">
        <f>AX23/AX24</f>
        <v>0.25948653280426265</v>
      </c>
      <c r="AY25" s="1">
        <f>AY23/AY24</f>
        <v>0.25948653280426265</v>
      </c>
      <c r="BF25" s="1">
        <f>BF23/BF24</f>
        <v>0.28979776756177328</v>
      </c>
      <c r="BG25" s="1">
        <f>BG23/BG24</f>
        <v>0.28979776756177333</v>
      </c>
      <c r="BN25" s="1">
        <f>BN23/BN24</f>
        <v>0.18272883156740211</v>
      </c>
      <c r="BO25" s="1">
        <f>BO23/BO24</f>
        <v>0.18272883156740208</v>
      </c>
      <c r="BV25" s="1">
        <f>BV23/BV24</f>
        <v>0.26776445647390229</v>
      </c>
      <c r="BW25" s="1">
        <f>BW23/BW24</f>
        <v>0.26776445647390235</v>
      </c>
      <c r="CD25" s="1">
        <f>CD23/CD24</f>
        <v>0.35514244598267874</v>
      </c>
      <c r="CE25" s="1">
        <f>CE23/CE24</f>
        <v>0.35514244598267874</v>
      </c>
      <c r="CL25" s="1">
        <f>CL23/CL24</f>
        <v>0.39185944422343377</v>
      </c>
      <c r="CM25" s="1">
        <f>CM23/CM24</f>
        <v>0.39185944422343377</v>
      </c>
      <c r="CT25" s="1">
        <f>CT23/CT24</f>
        <v>0.3657085098811142</v>
      </c>
      <c r="CU25" s="1">
        <f>CU23/CU24</f>
        <v>0.3657085098811142</v>
      </c>
      <c r="DB25" s="1">
        <f>DB23/DB24</f>
        <v>0.3839420364207824</v>
      </c>
      <c r="DC25" s="1">
        <f>DC23/DC24</f>
        <v>0.38394203642078234</v>
      </c>
      <c r="DJ25" s="1">
        <f>DJ23/DJ24</f>
        <v>0.49532536679341393</v>
      </c>
      <c r="DK25" s="1">
        <f>DK23/DK24</f>
        <v>0.49532536679341377</v>
      </c>
      <c r="DR25" s="1">
        <f>DR23/DR24</f>
        <v>0.58830766532854173</v>
      </c>
      <c r="DS25" s="1">
        <f>DS23/DS24</f>
        <v>0.58830766532854162</v>
      </c>
      <c r="DZ25" s="1">
        <f>DZ23/DZ24</f>
        <v>0.61210326926836545</v>
      </c>
      <c r="EA25" s="1">
        <f>EA23/EA24</f>
        <v>0.61210326926836534</v>
      </c>
    </row>
    <row r="26" spans="1:137" x14ac:dyDescent="0.3">
      <c r="A26" s="7" t="s">
        <v>92</v>
      </c>
      <c r="J26" s="1">
        <f>J23/J22*100</f>
        <v>1.4602128901379239</v>
      </c>
      <c r="K26" s="1">
        <f>K23/K22*100</f>
        <v>1.4602128901379241</v>
      </c>
      <c r="R26" s="1">
        <f>R23/R22*100</f>
        <v>8.1233966147076</v>
      </c>
      <c r="S26" s="1">
        <f>S23/S22*100</f>
        <v>8.1233966147076018</v>
      </c>
      <c r="Z26" s="1">
        <f>Z23/Z22*100</f>
        <v>12.463996537610873</v>
      </c>
      <c r="AA26" s="1">
        <f>AA23/AA22*100</f>
        <v>12.463996537610878</v>
      </c>
      <c r="AH26" s="1">
        <f>AH23/AH22*100</f>
        <v>11.634882847623</v>
      </c>
      <c r="AI26" s="1">
        <f>AI23/AI22*100</f>
        <v>11.634882847623</v>
      </c>
      <c r="AP26" s="1">
        <f>AP23/AP22*100</f>
        <v>12.487700759820509</v>
      </c>
      <c r="AQ26" s="1">
        <f>AQ23/AQ22*100</f>
        <v>12.487700759820509</v>
      </c>
      <c r="AX26" s="1">
        <f>AX23/AX22*100</f>
        <v>16.48077420763067</v>
      </c>
      <c r="AY26" s="1">
        <f>AY23/AY22*100</f>
        <v>16.48077420763067</v>
      </c>
      <c r="BF26" s="1">
        <f>BF23/BF22*100</f>
        <v>17.826706069178751</v>
      </c>
      <c r="BG26" s="1">
        <f>BG23/BG22*100</f>
        <v>17.826706069178751</v>
      </c>
      <c r="BN26" s="1">
        <f>BN23/BN22*100</f>
        <v>11.954172192271978</v>
      </c>
      <c r="BO26" s="1">
        <f>BO23/BO22*100</f>
        <v>11.954172192271976</v>
      </c>
      <c r="BV26" s="1">
        <f>BV23/BV22*100</f>
        <v>17.107955114608874</v>
      </c>
      <c r="BW26" s="1">
        <f>BW23/BW22*100</f>
        <v>17.107955114608874</v>
      </c>
      <c r="CD26" s="1">
        <f>CD23/CD22*100</f>
        <v>21.430609885034073</v>
      </c>
      <c r="CE26" s="1">
        <f>CE23/CE22*100</f>
        <v>21.430609885034077</v>
      </c>
      <c r="CL26" s="1">
        <f>CL23/CL22*100</f>
        <v>23.247380917764641</v>
      </c>
      <c r="CM26" s="1">
        <f>CM23/CM22*100</f>
        <v>23.247380917764641</v>
      </c>
      <c r="CT26" s="1">
        <f>CT23/CT22*100</f>
        <v>21.816018733550347</v>
      </c>
      <c r="CU26" s="1">
        <f>CU23/CU22*100</f>
        <v>21.816018733550347</v>
      </c>
      <c r="DB26" s="1">
        <f>DB23/DB22*100</f>
        <v>22.971396704967564</v>
      </c>
      <c r="DC26" s="1">
        <f>DC23/DC22*100</f>
        <v>22.971396704967564</v>
      </c>
      <c r="DJ26" s="1">
        <f>DJ23/DJ22*100</f>
        <v>28.545367955854971</v>
      </c>
      <c r="DK26" s="1">
        <f>DK23/DK22*100</f>
        <v>28.545367955854971</v>
      </c>
      <c r="DR26" s="1">
        <f>DR23/DR22*100</f>
        <v>32.704042686234601</v>
      </c>
      <c r="DS26" s="1">
        <f>DS23/DS22*100</f>
        <v>32.704042686234594</v>
      </c>
      <c r="DZ26" s="1">
        <f>DZ23/DZ22*100</f>
        <v>32.665497193326075</v>
      </c>
      <c r="EA26" s="1">
        <f>EA23/EA22*100</f>
        <v>32.66549719332609</v>
      </c>
    </row>
    <row r="27" spans="1:137" x14ac:dyDescent="0.3">
      <c r="A27" s="7" t="s">
        <v>93</v>
      </c>
      <c r="J27" s="1">
        <f>J15/J22</f>
        <v>0.22489144603293562</v>
      </c>
      <c r="K27" s="1">
        <f>K15/K22</f>
        <v>0.22489144603293565</v>
      </c>
      <c r="R27" s="1">
        <f>R15/R22</f>
        <v>0.23931478020766189</v>
      </c>
      <c r="S27" s="1">
        <f>S15/S22</f>
        <v>0.23931478020766189</v>
      </c>
      <c r="Z27" s="1">
        <f>Z15/Z22</f>
        <v>0.22425983725711857</v>
      </c>
      <c r="AA27" s="1">
        <f>AA15/AA22</f>
        <v>0.22425983725711859</v>
      </c>
      <c r="AH27" s="1">
        <f>AH15/AH22</f>
        <v>0.23490435516622116</v>
      </c>
      <c r="AI27" s="1">
        <f>AI15/AI22</f>
        <v>0.2349043551662211</v>
      </c>
      <c r="AP27" s="1">
        <f>AP15/AP22</f>
        <v>0.21840355967967606</v>
      </c>
      <c r="AQ27" s="1">
        <f>AQ15/AQ22</f>
        <v>0.21840355967967609</v>
      </c>
      <c r="AX27" s="1">
        <f>AX15/AX22</f>
        <v>0.20006202478506091</v>
      </c>
      <c r="AY27" s="1">
        <f>AY15/AY22</f>
        <v>0.20006202478506088</v>
      </c>
      <c r="BF27" s="1">
        <f>BF15/BF22</f>
        <v>0.20658996497943991</v>
      </c>
      <c r="BG27" s="1">
        <f>BG15/BG22</f>
        <v>0.20658996497943988</v>
      </c>
      <c r="BN27" s="1">
        <f>BN15/BN22</f>
        <v>0.22625543062665698</v>
      </c>
      <c r="BO27" s="1">
        <f>BO15/BO22</f>
        <v>0.22625543062665698</v>
      </c>
      <c r="BV27" s="1">
        <f>BV15/BV22</f>
        <v>0.1900023736210133</v>
      </c>
      <c r="BW27" s="1">
        <f>BW15/BW22</f>
        <v>0.1900023736210133</v>
      </c>
      <c r="CD27" s="1">
        <f>CD15/CD22</f>
        <v>0.18225688235750662</v>
      </c>
      <c r="CE27" s="1">
        <f>CE15/CE22</f>
        <v>0.18225688235750664</v>
      </c>
      <c r="CL27" s="1">
        <f>CL15/CL22</f>
        <v>0.17426804021595288</v>
      </c>
      <c r="CM27" s="1">
        <f>CM15/CM22</f>
        <v>0.17426804021595288</v>
      </c>
      <c r="CT27" s="1">
        <f>CT15/CT22</f>
        <v>0.18529862906878611</v>
      </c>
      <c r="CU27" s="1">
        <f>CU15/CU22</f>
        <v>0.18529862906878614</v>
      </c>
      <c r="DB27" s="1">
        <f>DB15/DB22</f>
        <v>0.17198226504010783</v>
      </c>
      <c r="DC27" s="1">
        <f>DC15/DC22</f>
        <v>0.17198226504010783</v>
      </c>
      <c r="DJ27" s="1">
        <f>DJ15/DJ22</f>
        <v>0.13825102305644005</v>
      </c>
      <c r="DK27" s="1">
        <f>DK15/DK22</f>
        <v>0.13825102305644008</v>
      </c>
      <c r="DR27" s="1">
        <f>DR15/DR22</f>
        <v>0.117059240478025</v>
      </c>
      <c r="DS27" s="1">
        <f>DS15/DS22</f>
        <v>0.117059240478025</v>
      </c>
      <c r="DZ27" s="1">
        <f>DZ15/DZ22</f>
        <v>0.13968512403828182</v>
      </c>
      <c r="EA27" s="1">
        <f>EA15/EA22</f>
        <v>0.13968512403828184</v>
      </c>
    </row>
    <row r="28" spans="1:137" x14ac:dyDescent="0.3">
      <c r="A28" s="7" t="s">
        <v>94</v>
      </c>
      <c r="J28" s="1">
        <f>J24/J22*100</f>
        <v>76.050642506568522</v>
      </c>
      <c r="K28" s="1">
        <f>K24/K22*100</f>
        <v>76.050642506568522</v>
      </c>
      <c r="R28" s="1">
        <f>R24/R22*100</f>
        <v>67.94512536452622</v>
      </c>
      <c r="S28" s="1">
        <f>S24/S22*100</f>
        <v>67.94512536452622</v>
      </c>
      <c r="Z28" s="1">
        <f>Z24/Z22*100</f>
        <v>65.110019736677273</v>
      </c>
      <c r="AA28" s="1">
        <f>AA24/AA22*100</f>
        <v>65.110019736677287</v>
      </c>
      <c r="AH28" s="1">
        <f>AH24/AH22*100</f>
        <v>64.874681635754897</v>
      </c>
      <c r="AI28" s="1">
        <f>AI24/AI22*100</f>
        <v>64.874681635754868</v>
      </c>
      <c r="AP28" s="1">
        <f>AP24/AP22*100</f>
        <v>65.671943272211877</v>
      </c>
      <c r="AQ28" s="1">
        <f>AQ24/AQ22*100</f>
        <v>65.671943272211877</v>
      </c>
      <c r="AX28" s="1">
        <f>AX24/AX22*100</f>
        <v>63.513023313863236</v>
      </c>
      <c r="AY28" s="1">
        <f>AY24/AY22*100</f>
        <v>63.513023313863236</v>
      </c>
      <c r="BF28" s="1">
        <f>BF24/BF22*100</f>
        <v>61.514297432877264</v>
      </c>
      <c r="BG28" s="1">
        <f>BG24/BG22*100</f>
        <v>61.51429743287725</v>
      </c>
      <c r="BN28" s="1">
        <f>BN24/BN22*100</f>
        <v>65.420284745062318</v>
      </c>
      <c r="BO28" s="1">
        <f>BO24/BO22*100</f>
        <v>65.420284745062318</v>
      </c>
      <c r="BV28" s="1">
        <f>BV24/BV22*100</f>
        <v>63.891807523289799</v>
      </c>
      <c r="BW28" s="1">
        <f>BW24/BW22*100</f>
        <v>63.891807523289792</v>
      </c>
      <c r="CD28" s="1">
        <f>CD24/CD22*100</f>
        <v>60.34370187921526</v>
      </c>
      <c r="CE28" s="1">
        <f>CE24/CE22*100</f>
        <v>60.343701879215274</v>
      </c>
      <c r="CL28" s="1">
        <f>CL24/CL22*100</f>
        <v>59.325815060640075</v>
      </c>
      <c r="CM28" s="1">
        <f>CM24/CM22*100</f>
        <v>59.325815060640075</v>
      </c>
      <c r="CT28" s="1">
        <f>CT24/CT22*100</f>
        <v>59.654118359571051</v>
      </c>
      <c r="CU28" s="1">
        <f>CU24/CU22*100</f>
        <v>59.654118359571051</v>
      </c>
      <c r="DB28" s="1">
        <f>DB24/DB22*100</f>
        <v>59.830376791021642</v>
      </c>
      <c r="DC28" s="1">
        <f>DC24/DC22*100</f>
        <v>59.830376791021642</v>
      </c>
      <c r="DJ28" s="1">
        <f>DJ24/DJ22*100</f>
        <v>57.62952973850102</v>
      </c>
      <c r="DK28" s="1">
        <f>DK24/DK22*100</f>
        <v>57.629529738501027</v>
      </c>
      <c r="DR28" s="1">
        <f>DR24/DR22*100</f>
        <v>55.590033265962902</v>
      </c>
      <c r="DS28" s="1">
        <f>DS24/DS22*100</f>
        <v>55.590033265962902</v>
      </c>
      <c r="DZ28" s="1">
        <f>DZ24/DZ22*100</f>
        <v>53.365990402845718</v>
      </c>
      <c r="EA28" s="1">
        <f>EA24/EA22*100</f>
        <v>53.365990402845739</v>
      </c>
    </row>
    <row r="29" spans="1:137" x14ac:dyDescent="0.3">
      <c r="A29" s="7" t="s">
        <v>95</v>
      </c>
      <c r="J29" s="1">
        <f>J23/J15</f>
        <v>6.4929676779439352E-2</v>
      </c>
      <c r="K29" s="1">
        <f>K23/K15</f>
        <v>6.4929676779439352E-2</v>
      </c>
      <c r="R29" s="1">
        <f>R23/R15</f>
        <v>0.339443999558182</v>
      </c>
      <c r="S29" s="1">
        <f>S23/S15</f>
        <v>0.339443999558182</v>
      </c>
      <c r="Z29" s="1">
        <f>Z23/Z15</f>
        <v>0.55578371455432041</v>
      </c>
      <c r="AA29" s="1">
        <f>AA23/AA15</f>
        <v>0.55578371455432052</v>
      </c>
      <c r="AH29" s="1">
        <f>AH23/AH15</f>
        <v>0.49530298573604636</v>
      </c>
      <c r="AI29" s="1">
        <f>AI23/AI15</f>
        <v>0.49530298573604647</v>
      </c>
      <c r="AP29" s="1">
        <f>AP23/AP15</f>
        <v>0.57177185106944817</v>
      </c>
      <c r="AQ29" s="1">
        <f>AQ23/AQ15</f>
        <v>0.57177185106944817</v>
      </c>
      <c r="AX29" s="1">
        <f>AX23/AX15</f>
        <v>0.82378323549094312</v>
      </c>
      <c r="AY29" s="1">
        <f>AY23/AY15</f>
        <v>0.82378323549094312</v>
      </c>
      <c r="BF29" s="1">
        <f>BF23/BF15</f>
        <v>0.86290280706291278</v>
      </c>
      <c r="BG29" s="1">
        <f>BG23/BG15</f>
        <v>0.86290280706291289</v>
      </c>
      <c r="BN29" s="1">
        <f>BN23/BN15</f>
        <v>0.52834852004049793</v>
      </c>
      <c r="BO29" s="1">
        <f>BO23/BO15</f>
        <v>0.52834852004049793</v>
      </c>
      <c r="BV29" s="1">
        <f>BV23/BV15</f>
        <v>0.90040744168455067</v>
      </c>
      <c r="BW29" s="1">
        <f>BW23/BW15</f>
        <v>0.90040744168455067</v>
      </c>
      <c r="CD29" s="1">
        <f>CD23/CD15</f>
        <v>1.1758463992046559</v>
      </c>
      <c r="CE29" s="1">
        <f>CE23/CE15</f>
        <v>1.1758463992046559</v>
      </c>
      <c r="CL29" s="1">
        <f>CL23/CL15</f>
        <v>1.3340013974424969</v>
      </c>
      <c r="CM29" s="1">
        <f>CM23/CM15</f>
        <v>1.3340013974424969</v>
      </c>
      <c r="CT29" s="1">
        <f>CT23/CT15</f>
        <v>1.1773437743811832</v>
      </c>
      <c r="CU29" s="1">
        <f>CU23/CU15</f>
        <v>1.177343774381183</v>
      </c>
      <c r="DB29" s="1">
        <f>DB23/DB15</f>
        <v>1.3356840427476881</v>
      </c>
      <c r="DC29" s="1">
        <f>DC23/DC15</f>
        <v>1.3356840427476881</v>
      </c>
      <c r="DJ29" s="1">
        <f>DJ23/DJ15</f>
        <v>2.0647491298636913</v>
      </c>
      <c r="DK29" s="1">
        <f>DK23/DK15</f>
        <v>2.0647491298636909</v>
      </c>
      <c r="DR29" s="1">
        <f>DR23/DR15</f>
        <v>2.7938027406195225</v>
      </c>
      <c r="DS29" s="1">
        <f>DS23/DS15</f>
        <v>2.7938027406195225</v>
      </c>
      <c r="DZ29" s="1">
        <f>DZ23/DZ15</f>
        <v>2.3385093737235643</v>
      </c>
      <c r="EA29" s="1">
        <f>EA23/EA15</f>
        <v>2.3385093737235643</v>
      </c>
    </row>
    <row r="31" spans="1:137" x14ac:dyDescent="0.3">
      <c r="A31" s="1" t="s">
        <v>42</v>
      </c>
      <c r="B31" s="1" t="s">
        <v>3</v>
      </c>
      <c r="C31" s="1" t="s">
        <v>4</v>
      </c>
      <c r="D31" s="2" t="s">
        <v>5</v>
      </c>
      <c r="E31" s="2" t="s">
        <v>6</v>
      </c>
      <c r="F31" s="1" t="s">
        <v>7</v>
      </c>
      <c r="G31" s="1" t="s">
        <v>8</v>
      </c>
      <c r="H31" s="1" t="s">
        <v>9</v>
      </c>
      <c r="I31" s="1" t="s">
        <v>10</v>
      </c>
      <c r="J31" s="1" t="s">
        <v>79</v>
      </c>
      <c r="K31" s="1" t="s">
        <v>80</v>
      </c>
      <c r="L31" s="2" t="s">
        <v>5</v>
      </c>
      <c r="M31" s="2" t="s">
        <v>6</v>
      </c>
      <c r="N31" s="1" t="s">
        <v>7</v>
      </c>
      <c r="O31" s="1" t="s">
        <v>8</v>
      </c>
      <c r="P31" s="1" t="s">
        <v>9</v>
      </c>
      <c r="Q31" s="1" t="s">
        <v>10</v>
      </c>
      <c r="S31" s="1" t="s">
        <v>80</v>
      </c>
      <c r="T31" s="2" t="s">
        <v>5</v>
      </c>
      <c r="U31" s="2" t="s">
        <v>6</v>
      </c>
      <c r="V31" s="1" t="s">
        <v>7</v>
      </c>
      <c r="W31" s="1" t="s">
        <v>8</v>
      </c>
      <c r="X31" s="1" t="s">
        <v>9</v>
      </c>
      <c r="Y31" s="1" t="s">
        <v>10</v>
      </c>
      <c r="AA31" s="1" t="s">
        <v>80</v>
      </c>
      <c r="AB31" s="2" t="s">
        <v>5</v>
      </c>
      <c r="AC31" s="2" t="s">
        <v>6</v>
      </c>
      <c r="AD31" s="1" t="s">
        <v>7</v>
      </c>
      <c r="AE31" s="1" t="s">
        <v>8</v>
      </c>
      <c r="AF31" s="1" t="s">
        <v>9</v>
      </c>
      <c r="AG31" s="1" t="s">
        <v>10</v>
      </c>
      <c r="AI31" s="1" t="s">
        <v>80</v>
      </c>
      <c r="AJ31" s="2" t="s">
        <v>5</v>
      </c>
      <c r="AK31" s="2" t="s">
        <v>6</v>
      </c>
      <c r="AL31" s="1" t="s">
        <v>7</v>
      </c>
      <c r="AM31" s="1" t="s">
        <v>8</v>
      </c>
      <c r="AN31" s="1" t="s">
        <v>9</v>
      </c>
      <c r="AO31" s="1" t="s">
        <v>10</v>
      </c>
      <c r="AQ31" s="1" t="s">
        <v>80</v>
      </c>
      <c r="AR31" s="2" t="s">
        <v>5</v>
      </c>
      <c r="AS31" s="2" t="s">
        <v>6</v>
      </c>
      <c r="AT31" s="1" t="s">
        <v>7</v>
      </c>
      <c r="AU31" s="1" t="s">
        <v>8</v>
      </c>
      <c r="AV31" s="1" t="s">
        <v>9</v>
      </c>
      <c r="AW31" s="1" t="s">
        <v>10</v>
      </c>
      <c r="AY31" s="1" t="s">
        <v>80</v>
      </c>
      <c r="AZ31" s="2" t="s">
        <v>5</v>
      </c>
      <c r="BA31" s="2" t="s">
        <v>6</v>
      </c>
      <c r="BB31" s="1" t="s">
        <v>7</v>
      </c>
      <c r="BC31" s="1" t="s">
        <v>8</v>
      </c>
      <c r="BD31" s="1" t="s">
        <v>9</v>
      </c>
      <c r="BE31" s="1" t="s">
        <v>10</v>
      </c>
      <c r="BG31" s="1" t="s">
        <v>80</v>
      </c>
      <c r="BH31" s="2" t="s">
        <v>5</v>
      </c>
      <c r="BI31" s="2" t="s">
        <v>6</v>
      </c>
      <c r="BJ31" s="1" t="s">
        <v>7</v>
      </c>
      <c r="BK31" s="1" t="s">
        <v>8</v>
      </c>
      <c r="BL31" s="1" t="s">
        <v>9</v>
      </c>
      <c r="BM31" s="1" t="s">
        <v>10</v>
      </c>
      <c r="BO31" s="1" t="s">
        <v>80</v>
      </c>
      <c r="BP31" s="2" t="s">
        <v>5</v>
      </c>
      <c r="BQ31" s="2" t="s">
        <v>6</v>
      </c>
      <c r="BR31" s="1" t="s">
        <v>7</v>
      </c>
      <c r="BS31" s="1" t="s">
        <v>8</v>
      </c>
      <c r="BT31" s="1" t="s">
        <v>9</v>
      </c>
      <c r="BU31" s="1" t="s">
        <v>10</v>
      </c>
      <c r="BW31" s="1" t="s">
        <v>80</v>
      </c>
      <c r="BX31" s="2" t="s">
        <v>5</v>
      </c>
      <c r="BY31" s="2" t="s">
        <v>6</v>
      </c>
      <c r="BZ31" s="1" t="s">
        <v>7</v>
      </c>
      <c r="CA31" s="1" t="s">
        <v>8</v>
      </c>
      <c r="CB31" s="1" t="s">
        <v>9</v>
      </c>
      <c r="CC31" s="1" t="s">
        <v>10</v>
      </c>
      <c r="CE31" s="1" t="s">
        <v>80</v>
      </c>
      <c r="CF31" s="2" t="s">
        <v>5</v>
      </c>
      <c r="CG31" s="2" t="s">
        <v>6</v>
      </c>
      <c r="CH31" s="1" t="s">
        <v>7</v>
      </c>
      <c r="CI31" s="1" t="s">
        <v>8</v>
      </c>
      <c r="CJ31" s="1" t="s">
        <v>9</v>
      </c>
      <c r="CK31" s="1" t="s">
        <v>10</v>
      </c>
      <c r="CM31" s="1" t="s">
        <v>80</v>
      </c>
      <c r="CN31" s="2" t="s">
        <v>5</v>
      </c>
      <c r="CO31" s="2" t="s">
        <v>6</v>
      </c>
      <c r="CP31" s="1" t="s">
        <v>7</v>
      </c>
      <c r="CQ31" s="1" t="s">
        <v>8</v>
      </c>
      <c r="CR31" s="1" t="s">
        <v>9</v>
      </c>
      <c r="CS31" s="1" t="s">
        <v>10</v>
      </c>
      <c r="CU31" s="1" t="s">
        <v>80</v>
      </c>
      <c r="CV31" s="2" t="s">
        <v>5</v>
      </c>
      <c r="CW31" s="2" t="s">
        <v>6</v>
      </c>
      <c r="CX31" s="1" t="s">
        <v>7</v>
      </c>
      <c r="CY31" s="1" t="s">
        <v>8</v>
      </c>
      <c r="CZ31" s="1" t="s">
        <v>9</v>
      </c>
      <c r="DA31" s="1" t="s">
        <v>10</v>
      </c>
      <c r="DC31" s="1" t="s">
        <v>80</v>
      </c>
      <c r="DD31" s="2" t="s">
        <v>5</v>
      </c>
      <c r="DE31" s="2" t="s">
        <v>6</v>
      </c>
      <c r="DF31" s="1" t="s">
        <v>7</v>
      </c>
      <c r="DG31" s="1" t="s">
        <v>8</v>
      </c>
      <c r="DH31" s="1" t="s">
        <v>9</v>
      </c>
      <c r="DI31" s="1" t="s">
        <v>10</v>
      </c>
      <c r="DK31" s="1" t="s">
        <v>80</v>
      </c>
      <c r="DL31" s="2" t="s">
        <v>5</v>
      </c>
      <c r="DM31" s="2" t="s">
        <v>6</v>
      </c>
      <c r="DN31" s="1" t="s">
        <v>7</v>
      </c>
      <c r="DO31" s="1" t="s">
        <v>8</v>
      </c>
      <c r="DP31" s="1" t="s">
        <v>9</v>
      </c>
      <c r="DQ31" s="1" t="s">
        <v>10</v>
      </c>
      <c r="DS31" s="1" t="s">
        <v>80</v>
      </c>
      <c r="DT31" s="2" t="s">
        <v>5</v>
      </c>
      <c r="DU31" s="2" t="s">
        <v>6</v>
      </c>
      <c r="DV31" s="1" t="s">
        <v>7</v>
      </c>
      <c r="DW31" s="1" t="s">
        <v>8</v>
      </c>
      <c r="DX31" s="1" t="s">
        <v>9</v>
      </c>
      <c r="DY31" s="1" t="s">
        <v>10</v>
      </c>
      <c r="EA31" s="1" t="s">
        <v>80</v>
      </c>
      <c r="EB31" s="2" t="s">
        <v>5</v>
      </c>
      <c r="EC31" s="2" t="s">
        <v>6</v>
      </c>
      <c r="ED31" s="1" t="s">
        <v>7</v>
      </c>
      <c r="EE31" s="1" t="s">
        <v>8</v>
      </c>
      <c r="EF31" s="1" t="s">
        <v>9</v>
      </c>
      <c r="EG31" s="1" t="s">
        <v>10</v>
      </c>
    </row>
    <row r="32" spans="1:137" s="10" customFormat="1" x14ac:dyDescent="0.3">
      <c r="A32" s="10" t="s">
        <v>81</v>
      </c>
      <c r="B32" s="10">
        <f>AVERAGEA(E32,M32,U32,AC32,AK32,AS32,BA32,BI32,BQ32,BY32,CG32,CO32,CW32,DE32,DM32,DU32,EC32)</f>
        <v>289.49118749999997</v>
      </c>
      <c r="C32" s="10">
        <f>STDEVA(E32,M32,U32,AC32,AK32,AS32,BA32,BI32,BQ32,BY32,CG32,CO32,CW32,DE32,DM32,DU32,EC32)</f>
        <v>2.963535348616579</v>
      </c>
      <c r="D32" s="11">
        <v>1</v>
      </c>
      <c r="E32" s="11">
        <v>283.08800000000002</v>
      </c>
      <c r="F32" s="10">
        <v>2.4037999999999999</v>
      </c>
      <c r="G32" s="10">
        <v>23.143899999999999</v>
      </c>
      <c r="H32" s="10">
        <v>2.9999999999999997E-4</v>
      </c>
      <c r="I32" s="10">
        <v>59.263300000000001</v>
      </c>
      <c r="J32" s="10">
        <f t="shared" ref="J32:J42" si="67">I32/I$12*100</f>
        <v>0.86649806717065214</v>
      </c>
      <c r="K32" s="1">
        <f t="shared" ref="K32:K42" si="68">J32/J$6</f>
        <v>4.0386709491731648E-2</v>
      </c>
      <c r="L32" s="11">
        <v>1</v>
      </c>
      <c r="M32" s="11">
        <v>286.73500000000001</v>
      </c>
      <c r="N32" s="10">
        <v>4.5728999999999997</v>
      </c>
      <c r="O32" s="10">
        <v>32.765099999999997</v>
      </c>
      <c r="P32" s="10">
        <v>2.0739999999999998</v>
      </c>
      <c r="Q32" s="10">
        <v>169.0581</v>
      </c>
      <c r="R32" s="10">
        <f t="shared" ref="R32:R42" si="69">Q32/Q$12*100</f>
        <v>1.4505041678311041</v>
      </c>
      <c r="S32" s="1">
        <f t="shared" ref="S32:S42" si="70">R32/R$6</f>
        <v>7.4305566330066783E-2</v>
      </c>
      <c r="T32" s="11">
        <v>1</v>
      </c>
      <c r="U32" s="11">
        <v>283.88</v>
      </c>
      <c r="V32" s="10">
        <v>4.6311</v>
      </c>
      <c r="W32" s="10">
        <v>27.810700000000001</v>
      </c>
      <c r="X32" s="10">
        <v>0.1051</v>
      </c>
      <c r="Y32" s="10">
        <v>137.57900000000001</v>
      </c>
      <c r="Z32" s="10">
        <f t="shared" ref="Z32:Z42" si="71">Y32/Y$12*100</f>
        <v>1.0120843961228543</v>
      </c>
      <c r="AA32" s="1">
        <f t="shared" ref="AA32:AA42" si="72">Z32/Z$6</f>
        <v>4.8477686342438389E-2</v>
      </c>
      <c r="AB32" s="11">
        <v>1</v>
      </c>
      <c r="AC32" s="11">
        <v>287.19099999999997</v>
      </c>
      <c r="AD32" s="10">
        <v>4.2308000000000003</v>
      </c>
      <c r="AE32" s="10">
        <v>33.464199999999998</v>
      </c>
      <c r="AF32" s="10">
        <v>2.9893000000000001</v>
      </c>
      <c r="AG32" s="10">
        <v>163.52610000000001</v>
      </c>
      <c r="AH32" s="10">
        <f t="shared" ref="AH32:AH42" si="73">AG32/AG$12*100</f>
        <v>1.7551642375099425</v>
      </c>
      <c r="AI32" s="1">
        <f t="shared" ref="AI32:AI42" si="74">AH32/AH$6</f>
        <v>0.10268006187950877</v>
      </c>
      <c r="AJ32" s="11">
        <v>1</v>
      </c>
      <c r="AK32" s="11">
        <v>287.14999999999998</v>
      </c>
      <c r="AL32" s="10">
        <v>2.895</v>
      </c>
      <c r="AM32" s="10">
        <v>33.0259</v>
      </c>
      <c r="AN32" s="10">
        <v>2.1977000000000002</v>
      </c>
      <c r="AO32" s="10">
        <v>108.19410000000001</v>
      </c>
      <c r="AP32" s="10">
        <f t="shared" ref="AP32:AP42" si="75">AO32/AO$12*100</f>
        <v>1.5454384980923936</v>
      </c>
      <c r="AQ32" s="1">
        <f t="shared" ref="AQ32:AQ42" si="76">AP32/AP$6</f>
        <v>0.10195404354636231</v>
      </c>
      <c r="AR32" s="11">
        <v>1</v>
      </c>
      <c r="AS32" s="11">
        <v>290.59899999999999</v>
      </c>
      <c r="AT32" s="10">
        <v>3.6499000000000001</v>
      </c>
      <c r="AU32" s="10">
        <v>33.972099999999998</v>
      </c>
      <c r="AV32" s="10">
        <v>7.7873999999999999</v>
      </c>
      <c r="AW32" s="10">
        <v>161.52500000000001</v>
      </c>
      <c r="AX32" s="10">
        <f t="shared" ref="AX32:AX42" si="77">AW32/AW$12*100</f>
        <v>1.6387594463664394</v>
      </c>
      <c r="AY32" s="1">
        <f t="shared" ref="AY32:AY42" si="78">AX32/AX$6</f>
        <v>8.8280845513247982E-2</v>
      </c>
      <c r="AZ32" s="11">
        <v>1</v>
      </c>
      <c r="BA32" s="11">
        <v>290.63799999999998</v>
      </c>
      <c r="BB32" s="10">
        <v>5.1382000000000003</v>
      </c>
      <c r="BC32" s="10">
        <v>34.127099999999999</v>
      </c>
      <c r="BD32" s="10">
        <v>8.2373999999999992</v>
      </c>
      <c r="BE32" s="10">
        <v>230.72730000000001</v>
      </c>
      <c r="BF32" s="10">
        <f t="shared" ref="BF32:BF42" si="79">BE32/BE$12*100</f>
        <v>1.8350971896676387</v>
      </c>
      <c r="BG32" s="1">
        <f t="shared" ref="BG32:BG42" si="80">BF32/BF$6</f>
        <v>8.936347964306865E-2</v>
      </c>
      <c r="BH32" s="11">
        <v>1</v>
      </c>
      <c r="BI32" s="11">
        <v>290.28899999999999</v>
      </c>
      <c r="BJ32" s="10">
        <v>2.5998999999999999</v>
      </c>
      <c r="BK32" s="10">
        <v>34.202500000000001</v>
      </c>
      <c r="BL32" s="10">
        <v>8.3162000000000003</v>
      </c>
      <c r="BM32" s="10">
        <v>117.17700000000001</v>
      </c>
      <c r="BN32" s="10">
        <f t="shared" ref="BN32:BN42" si="81">BM32/BM$12*100</f>
        <v>2.0366262490232661</v>
      </c>
      <c r="BO32" s="1">
        <f t="shared" ref="BO32:BO42" si="82">BN32/BN$6</f>
        <v>0.13208267518564246</v>
      </c>
      <c r="BP32" s="11">
        <v>1</v>
      </c>
      <c r="BQ32" s="11">
        <v>290.464</v>
      </c>
      <c r="BR32" s="10">
        <v>2.9722</v>
      </c>
      <c r="BS32" s="10">
        <v>34.067100000000003</v>
      </c>
      <c r="BT32" s="10">
        <v>8.2010000000000005</v>
      </c>
      <c r="BU32" s="10">
        <v>133.16050000000001</v>
      </c>
      <c r="BV32" s="10">
        <f t="shared" ref="BV32:BV42" si="83">BU32/BU$12*100</f>
        <v>1.9385568022888977</v>
      </c>
      <c r="BW32" s="1">
        <f t="shared" ref="BW32:BW42" si="84">BV32/BV$6</f>
        <v>0.12671401327447063</v>
      </c>
      <c r="BX32" s="11">
        <v>1</v>
      </c>
      <c r="BY32" s="11">
        <v>291.34699999999998</v>
      </c>
      <c r="BZ32" s="10">
        <v>2.1147</v>
      </c>
      <c r="CA32" s="10">
        <v>33.317999999999998</v>
      </c>
      <c r="CB32" s="10">
        <v>7.7241999999999997</v>
      </c>
      <c r="CC32" s="10">
        <v>91.9803</v>
      </c>
      <c r="CD32" s="10">
        <f t="shared" ref="CD32:CD42" si="85">CC32/CC$12*100</f>
        <v>1.3237660771642863</v>
      </c>
      <c r="CE32" s="1">
        <f t="shared" ref="CE32:CE42" si="86">CD32/CD$6</f>
        <v>6.6743123260316187E-2</v>
      </c>
      <c r="CF32" s="11">
        <v>1</v>
      </c>
      <c r="CG32" s="11">
        <v>291.387</v>
      </c>
      <c r="CH32" s="10">
        <v>4.4272999999999998</v>
      </c>
      <c r="CI32" s="10">
        <v>33.204700000000003</v>
      </c>
      <c r="CJ32" s="10">
        <v>7.5327000000000002</v>
      </c>
      <c r="CK32" s="10">
        <v>191.12719999999999</v>
      </c>
      <c r="CL32" s="10">
        <f t="shared" ref="CL32:CL42" si="87">CK32/CK$12*100</f>
        <v>1.711711498707094</v>
      </c>
      <c r="CM32" s="1">
        <f t="shared" ref="CM32:CM42" si="88">CL32/CL$6</f>
        <v>8.291669754089584E-2</v>
      </c>
      <c r="CN32" s="11">
        <v>1</v>
      </c>
      <c r="CO32" s="11">
        <v>290.738</v>
      </c>
      <c r="CP32" s="10">
        <v>3.3304</v>
      </c>
      <c r="CQ32" s="10">
        <v>33.964500000000001</v>
      </c>
      <c r="CR32" s="10">
        <v>8.4331999999999994</v>
      </c>
      <c r="CS32" s="10">
        <v>149.6893</v>
      </c>
      <c r="CT32" s="10">
        <f t="shared" ref="CT32:CT42" si="89">CS32/CS$12*100</f>
        <v>1.8600798382954415</v>
      </c>
      <c r="CU32" s="1">
        <f t="shared" ref="CU32:CU42" si="90">CT32/CT$6</f>
        <v>0.11641762117922447</v>
      </c>
      <c r="CV32" s="11">
        <v>1</v>
      </c>
      <c r="CW32" s="11">
        <v>291.46699999999998</v>
      </c>
      <c r="CX32" s="10">
        <v>2.5320999999999998</v>
      </c>
      <c r="CY32" s="10">
        <v>33.066299999999998</v>
      </c>
      <c r="CZ32" s="10">
        <v>7.9405999999999999</v>
      </c>
      <c r="DA32" s="10">
        <v>110.0615</v>
      </c>
      <c r="DB32" s="10">
        <f t="shared" ref="DB32:DB42" si="91">DA32/DA$12*100</f>
        <v>1.7188296344616432</v>
      </c>
      <c r="DC32" s="1">
        <f t="shared" ref="DC32:DC42" si="92">DB32/DB$6</f>
        <v>0.11255701278618375</v>
      </c>
      <c r="DD32" s="11">
        <v>1</v>
      </c>
      <c r="DE32" s="11">
        <v>291.88900000000001</v>
      </c>
      <c r="DF32" s="10">
        <v>1.5399</v>
      </c>
      <c r="DG32" s="10">
        <v>32.756399999999999</v>
      </c>
      <c r="DH32" s="10">
        <v>7.7872000000000003</v>
      </c>
      <c r="DI32" s="10">
        <v>66.173000000000002</v>
      </c>
      <c r="DJ32" s="10">
        <f t="shared" ref="DJ32:DJ42" si="93">DI32/DI$12*100</f>
        <v>1.1767702044124519</v>
      </c>
      <c r="DK32" s="1">
        <f t="shared" ref="DK32:DK42" si="94">DJ32/DJ$6</f>
        <v>5.8742126830193246E-2</v>
      </c>
      <c r="DL32" s="11">
        <v>1</v>
      </c>
      <c r="DM32" s="11">
        <v>292.03800000000001</v>
      </c>
      <c r="DN32" s="10">
        <v>1.3825000000000001</v>
      </c>
      <c r="DO32" s="10">
        <v>32.627499999999998</v>
      </c>
      <c r="DP32" s="10">
        <v>7.718</v>
      </c>
      <c r="DQ32" s="10">
        <v>59.120100000000001</v>
      </c>
      <c r="DR32" s="10">
        <f t="shared" ref="DR32:DR42" si="95">DQ32/DQ$12*100</f>
        <v>1.0151725105211498</v>
      </c>
      <c r="DS32" s="1">
        <f t="shared" ref="DS32:DS42" si="96">DR32/DR$6</f>
        <v>4.9613661121980165E-2</v>
      </c>
      <c r="DT32" s="11">
        <v>1</v>
      </c>
      <c r="DU32" s="11">
        <v>292.959</v>
      </c>
      <c r="DV32" s="10">
        <v>3.7248000000000001</v>
      </c>
      <c r="DW32" s="10">
        <v>31.497699999999998</v>
      </c>
      <c r="DX32" s="10">
        <v>6.6878000000000002</v>
      </c>
      <c r="DY32" s="10">
        <v>150.71700000000001</v>
      </c>
      <c r="DZ32" s="10">
        <f t="shared" ref="DZ32:DZ42" si="97">DY32/DY$12*100</f>
        <v>1.4419040584322587</v>
      </c>
      <c r="EA32" s="1">
        <f t="shared" ref="EA32:EA42" si="98">DZ32/DZ$6</f>
        <v>7.5834307193624967E-2</v>
      </c>
      <c r="EB32" s="11"/>
      <c r="EC32" s="11"/>
    </row>
    <row r="33" spans="1:137" s="10" customFormat="1" x14ac:dyDescent="0.3">
      <c r="A33" s="10" t="s">
        <v>96</v>
      </c>
      <c r="B33" s="10">
        <f>AVERAGEA(E33,M33,U33,AC33,AK33,AS33,BA33,BI33,BQ33,BY33,CG33,CO33,CW33,DE33,DM33,DU33,EC33)</f>
        <v>309.10618750000003</v>
      </c>
      <c r="C33" s="10">
        <f>STDEVA(E33,M33,U33,AC33,AK33,AS33,BA33,BI33,BQ33,BY33,CG33,CO33,CW33,DE33,DM33,DU33,EC33)</f>
        <v>1.0492986367887167</v>
      </c>
      <c r="D33" s="11">
        <v>2</v>
      </c>
      <c r="E33" s="11">
        <v>306.60399999999998</v>
      </c>
      <c r="F33" s="10">
        <v>4.6398999999999999</v>
      </c>
      <c r="G33" s="10">
        <v>21.9312</v>
      </c>
      <c r="H33" s="10">
        <v>6.4683999999999999</v>
      </c>
      <c r="I33" s="10">
        <v>139.86000000000001</v>
      </c>
      <c r="J33" s="10">
        <f t="shared" si="67"/>
        <v>2.0449151443555693</v>
      </c>
      <c r="K33" s="1">
        <f t="shared" si="68"/>
        <v>9.5311688507281722E-2</v>
      </c>
      <c r="L33" s="11">
        <v>2</v>
      </c>
      <c r="M33" s="11">
        <v>310.26799999999997</v>
      </c>
      <c r="N33" s="10">
        <v>6.6443000000000003</v>
      </c>
      <c r="O33" s="10">
        <v>24.192499999999999</v>
      </c>
      <c r="P33" s="10">
        <v>1.1473</v>
      </c>
      <c r="Q33" s="10">
        <v>178.77269999999999</v>
      </c>
      <c r="R33" s="10">
        <f t="shared" si="69"/>
        <v>1.5338546123753882</v>
      </c>
      <c r="S33" s="1">
        <f t="shared" si="70"/>
        <v>7.857539341714552E-2</v>
      </c>
      <c r="T33" s="11">
        <v>2</v>
      </c>
      <c r="U33" s="11">
        <v>308.56299999999999</v>
      </c>
      <c r="V33" s="10">
        <v>10.2936</v>
      </c>
      <c r="W33" s="10">
        <v>26.292100000000001</v>
      </c>
      <c r="X33" s="10">
        <v>0.83730000000000004</v>
      </c>
      <c r="Y33" s="10">
        <v>296.72379999999998</v>
      </c>
      <c r="Z33" s="10">
        <f t="shared" si="71"/>
        <v>2.1828151675639349</v>
      </c>
      <c r="AA33" s="1">
        <f t="shared" si="72"/>
        <v>0.10455435282082601</v>
      </c>
      <c r="AB33" s="11">
        <v>2</v>
      </c>
      <c r="AC33" s="11">
        <v>310.31</v>
      </c>
      <c r="AD33" s="10">
        <v>6.2126000000000001</v>
      </c>
      <c r="AE33" s="10">
        <v>23.429600000000001</v>
      </c>
      <c r="AF33" s="10">
        <v>1.2930999999999999</v>
      </c>
      <c r="AG33" s="10">
        <v>163.03710000000001</v>
      </c>
      <c r="AH33" s="10">
        <f t="shared" si="73"/>
        <v>1.749915685063927</v>
      </c>
      <c r="AI33" s="1">
        <f t="shared" si="74"/>
        <v>0.10237301272797222</v>
      </c>
      <c r="AJ33" s="11">
        <v>2</v>
      </c>
      <c r="AK33" s="11">
        <v>309.35399999999998</v>
      </c>
      <c r="AL33" s="10">
        <v>4.8175999999999997</v>
      </c>
      <c r="AM33" s="10">
        <v>22.784700000000001</v>
      </c>
      <c r="AN33" s="10">
        <v>0.86029999999999995</v>
      </c>
      <c r="AO33" s="10">
        <v>121.0077</v>
      </c>
      <c r="AP33" s="10">
        <f t="shared" si="75"/>
        <v>1.7284672467871625</v>
      </c>
      <c r="AQ33" s="1">
        <f t="shared" si="76"/>
        <v>0.11402862369801262</v>
      </c>
      <c r="AR33" s="11">
        <v>2</v>
      </c>
      <c r="AS33" s="11">
        <v>310.84699999999998</v>
      </c>
      <c r="AT33" s="10">
        <v>4.7290999999999999</v>
      </c>
      <c r="AU33" s="10">
        <v>24.331800000000001</v>
      </c>
      <c r="AV33" s="10">
        <v>2.2976000000000001</v>
      </c>
      <c r="AW33" s="10">
        <v>133.52019999999999</v>
      </c>
      <c r="AX33" s="10">
        <f t="shared" si="77"/>
        <v>1.3546354374291052</v>
      </c>
      <c r="AY33" s="1">
        <f t="shared" si="78"/>
        <v>7.2974933596025207E-2</v>
      </c>
      <c r="AZ33" s="11">
        <v>2</v>
      </c>
      <c r="BA33" s="11">
        <v>309.411</v>
      </c>
      <c r="BB33" s="10">
        <v>7.3158000000000003</v>
      </c>
      <c r="BC33" s="10">
        <v>23.881599999999999</v>
      </c>
      <c r="BD33" s="10">
        <v>2.0863</v>
      </c>
      <c r="BE33" s="10">
        <v>201.45820000000001</v>
      </c>
      <c r="BF33" s="10">
        <f t="shared" si="79"/>
        <v>1.6023044375568087</v>
      </c>
      <c r="BG33" s="1">
        <f t="shared" si="80"/>
        <v>7.8027202479417274E-2</v>
      </c>
      <c r="BH33" s="11">
        <v>2</v>
      </c>
      <c r="BI33" s="11">
        <v>310.38499999999999</v>
      </c>
      <c r="BJ33" s="10">
        <v>3.5350999999999999</v>
      </c>
      <c r="BK33" s="10">
        <v>23.681999999999999</v>
      </c>
      <c r="BL33" s="10">
        <v>1.9676</v>
      </c>
      <c r="BM33" s="10">
        <v>96.166399999999996</v>
      </c>
      <c r="BN33" s="10">
        <f t="shared" si="81"/>
        <v>1.671445885404738</v>
      </c>
      <c r="BO33" s="1">
        <f t="shared" si="82"/>
        <v>0.10839939045181703</v>
      </c>
      <c r="BP33" s="11">
        <v>2</v>
      </c>
      <c r="BQ33" s="11">
        <v>309.49</v>
      </c>
      <c r="BR33" s="10">
        <v>3.8062</v>
      </c>
      <c r="BS33" s="10">
        <v>23.695900000000002</v>
      </c>
      <c r="BT33" s="10">
        <v>1.9907999999999999</v>
      </c>
      <c r="BU33" s="10">
        <v>103.68600000000001</v>
      </c>
      <c r="BV33" s="10">
        <f t="shared" si="83"/>
        <v>1.5094656493639378</v>
      </c>
      <c r="BW33" s="1">
        <f t="shared" si="84"/>
        <v>9.8666415193520304E-2</v>
      </c>
      <c r="BX33" s="11">
        <v>2</v>
      </c>
      <c r="BY33" s="11">
        <v>309.08499999999998</v>
      </c>
      <c r="BZ33" s="10">
        <v>3.5047999999999999</v>
      </c>
      <c r="CA33" s="10">
        <v>24.099</v>
      </c>
      <c r="CB33" s="10">
        <v>2.1871999999999998</v>
      </c>
      <c r="CC33" s="10">
        <v>97.686800000000005</v>
      </c>
      <c r="CD33" s="10">
        <f t="shared" si="85"/>
        <v>1.4058931317546497</v>
      </c>
      <c r="CE33" s="1">
        <f t="shared" si="86"/>
        <v>7.0883897240016133E-2</v>
      </c>
      <c r="CF33" s="11">
        <v>2</v>
      </c>
      <c r="CG33" s="11">
        <v>308.72000000000003</v>
      </c>
      <c r="CH33" s="10">
        <v>7.1896000000000004</v>
      </c>
      <c r="CI33" s="10">
        <v>23.8476</v>
      </c>
      <c r="CJ33" s="10">
        <v>2.0888</v>
      </c>
      <c r="CK33" s="10">
        <v>197.7433</v>
      </c>
      <c r="CL33" s="10">
        <f t="shared" si="87"/>
        <v>1.7709644697473022</v>
      </c>
      <c r="CM33" s="1">
        <f t="shared" si="88"/>
        <v>8.578695966266775E-2</v>
      </c>
      <c r="CN33" s="11">
        <v>2</v>
      </c>
      <c r="CO33" s="11">
        <v>308.654</v>
      </c>
      <c r="CP33" s="10">
        <v>4.1749000000000001</v>
      </c>
      <c r="CQ33" s="10">
        <v>23.470700000000001</v>
      </c>
      <c r="CR33" s="10">
        <v>2.2989000000000002</v>
      </c>
      <c r="CS33" s="10">
        <v>114.05840000000001</v>
      </c>
      <c r="CT33" s="10">
        <f t="shared" si="89"/>
        <v>1.417320611615104</v>
      </c>
      <c r="CU33" s="1">
        <f t="shared" si="90"/>
        <v>8.8706458000060495E-2</v>
      </c>
      <c r="CV33" s="11">
        <v>2</v>
      </c>
      <c r="CW33" s="11">
        <v>308.82100000000003</v>
      </c>
      <c r="CX33" s="10">
        <v>3.6917</v>
      </c>
      <c r="CY33" s="10">
        <v>23.3764</v>
      </c>
      <c r="CZ33" s="10">
        <v>2.0286</v>
      </c>
      <c r="DA33" s="10">
        <v>99.457499999999996</v>
      </c>
      <c r="DB33" s="10">
        <f t="shared" si="91"/>
        <v>1.5532270446020531</v>
      </c>
      <c r="DC33" s="1">
        <f t="shared" si="92"/>
        <v>0.10171257977750503</v>
      </c>
      <c r="DD33" s="11">
        <v>2</v>
      </c>
      <c r="DE33" s="11">
        <v>308.75</v>
      </c>
      <c r="DF33" s="10">
        <v>3.2751000000000001</v>
      </c>
      <c r="DG33" s="10">
        <v>23.850899999999999</v>
      </c>
      <c r="DH33" s="10">
        <v>1.8856999999999999</v>
      </c>
      <c r="DI33" s="10">
        <v>89.404300000000006</v>
      </c>
      <c r="DJ33" s="10">
        <f t="shared" si="93"/>
        <v>1.5898979400412885</v>
      </c>
      <c r="DK33" s="1">
        <f t="shared" si="94"/>
        <v>7.9364676375026769E-2</v>
      </c>
      <c r="DL33" s="11">
        <v>2</v>
      </c>
      <c r="DM33" s="11">
        <v>308.38400000000001</v>
      </c>
      <c r="DN33" s="10">
        <v>3.8003999999999998</v>
      </c>
      <c r="DO33" s="10">
        <v>23.8995</v>
      </c>
      <c r="DP33" s="10">
        <v>1.8566</v>
      </c>
      <c r="DQ33" s="10">
        <v>103.8282</v>
      </c>
      <c r="DR33" s="10">
        <f t="shared" si="95"/>
        <v>1.7828713831149141</v>
      </c>
      <c r="DS33" s="1">
        <f t="shared" si="96"/>
        <v>8.7132753999150547E-2</v>
      </c>
      <c r="DT33" s="11">
        <v>2</v>
      </c>
      <c r="DU33" s="11">
        <v>308.053</v>
      </c>
      <c r="DV33" s="10">
        <v>6.9676999999999998</v>
      </c>
      <c r="DW33" s="10">
        <v>24.2898</v>
      </c>
      <c r="DX33" s="10">
        <v>1.3993</v>
      </c>
      <c r="DY33" s="10">
        <v>189.9855</v>
      </c>
      <c r="DZ33" s="10">
        <f t="shared" si="97"/>
        <v>1.8175843699999459</v>
      </c>
      <c r="EA33" s="1">
        <f t="shared" si="98"/>
        <v>9.5592526187055438E-2</v>
      </c>
      <c r="EB33" s="11"/>
      <c r="EC33" s="11"/>
    </row>
    <row r="34" spans="1:137" s="9" customFormat="1" x14ac:dyDescent="0.3">
      <c r="A34" s="9" t="s">
        <v>43</v>
      </c>
      <c r="B34" s="9">
        <f>AVERAGEA(E34,M34,U34,AC34,AK34,AS34,BA34,BI34,BQ34,BY34,CG34,CO34,CW34,DE34,DM34,DU34,EC34)</f>
        <v>310.84056250000003</v>
      </c>
      <c r="C34" s="9">
        <f>STDEVA(E34,M34,U34,AC34,AK34,AS34,BA34,BI34,BQ34,BY34,CG34,CO34,CW34,DE34,DM34,DU34,EC34)</f>
        <v>0.35385608538877955</v>
      </c>
      <c r="D34" s="8"/>
      <c r="E34" s="8"/>
      <c r="J34" s="9">
        <f t="shared" si="67"/>
        <v>0</v>
      </c>
      <c r="K34" s="1">
        <f t="shared" si="68"/>
        <v>0</v>
      </c>
      <c r="L34" s="8">
        <v>3</v>
      </c>
      <c r="M34" s="8">
        <v>311.43900000000002</v>
      </c>
      <c r="N34" s="9">
        <v>1.0556000000000001</v>
      </c>
      <c r="O34" s="9">
        <v>5.0068999999999999</v>
      </c>
      <c r="P34" s="9">
        <v>5.0972</v>
      </c>
      <c r="Q34" s="9">
        <v>11.884499999999999</v>
      </c>
      <c r="R34" s="9">
        <f t="shared" si="69"/>
        <v>0.10196800261323626</v>
      </c>
      <c r="S34" s="1">
        <f t="shared" si="70"/>
        <v>5.2235562983949223E-3</v>
      </c>
      <c r="T34" s="8">
        <v>3</v>
      </c>
      <c r="U34" s="8">
        <v>310.72800000000001</v>
      </c>
      <c r="V34" s="9">
        <v>3.4091</v>
      </c>
      <c r="W34" s="9">
        <v>6.0086000000000004</v>
      </c>
      <c r="X34" s="9">
        <v>5.1462000000000003</v>
      </c>
      <c r="Y34" s="9">
        <v>41.835500000000003</v>
      </c>
      <c r="Z34" s="9">
        <f t="shared" si="71"/>
        <v>0.30775813717208056</v>
      </c>
      <c r="AA34" s="1">
        <f t="shared" si="72"/>
        <v>1.4741263179548341E-2</v>
      </c>
      <c r="AB34" s="8">
        <v>3</v>
      </c>
      <c r="AC34" s="8">
        <v>310.57299999999998</v>
      </c>
      <c r="AD34" s="9">
        <v>2.4451000000000001</v>
      </c>
      <c r="AE34" s="9">
        <v>5.3960999999999997</v>
      </c>
      <c r="AF34" s="9">
        <v>5.5193000000000003</v>
      </c>
      <c r="AG34" s="9">
        <v>29.7483</v>
      </c>
      <c r="AH34" s="9">
        <f t="shared" si="73"/>
        <v>0.31929552705480663</v>
      </c>
      <c r="AI34" s="1">
        <f t="shared" si="74"/>
        <v>1.8679325715039927E-2</v>
      </c>
      <c r="AJ34" s="8">
        <v>3</v>
      </c>
      <c r="AK34" s="8">
        <v>310.65499999999997</v>
      </c>
      <c r="AL34" s="9">
        <v>1.7150000000000001</v>
      </c>
      <c r="AM34" s="9">
        <v>5.1635999999999997</v>
      </c>
      <c r="AN34" s="9">
        <v>5.2828999999999997</v>
      </c>
      <c r="AO34" s="9">
        <v>19.97</v>
      </c>
      <c r="AP34" s="9">
        <f t="shared" si="75"/>
        <v>0.28525036769015222</v>
      </c>
      <c r="AQ34" s="1">
        <f t="shared" si="76"/>
        <v>1.8818237312578555E-2</v>
      </c>
      <c r="AR34" s="8">
        <v>3</v>
      </c>
      <c r="AS34" s="8">
        <v>310.84899999999999</v>
      </c>
      <c r="AT34" s="9">
        <v>3.6993</v>
      </c>
      <c r="AU34" s="9">
        <v>5.8164999999999996</v>
      </c>
      <c r="AV34" s="9">
        <v>6.8861999999999997</v>
      </c>
      <c r="AW34" s="9">
        <v>53.032600000000002</v>
      </c>
      <c r="AX34" s="9">
        <f t="shared" si="77"/>
        <v>0.53804472506034873</v>
      </c>
      <c r="AY34" s="1">
        <f t="shared" si="78"/>
        <v>2.8984756339674195E-2</v>
      </c>
      <c r="AZ34" s="8">
        <v>3</v>
      </c>
      <c r="BA34" s="8">
        <v>310.94200000000001</v>
      </c>
      <c r="BB34" s="9">
        <v>7.5511999999999997</v>
      </c>
      <c r="BC34" s="9">
        <v>5.7411000000000003</v>
      </c>
      <c r="BD34" s="9">
        <v>7.2919</v>
      </c>
      <c r="BE34" s="9">
        <v>111.80759999999999</v>
      </c>
      <c r="BF34" s="9">
        <f t="shared" si="79"/>
        <v>0.88926543388443169</v>
      </c>
      <c r="BG34" s="1">
        <f t="shared" si="80"/>
        <v>4.3304438558160914E-2</v>
      </c>
      <c r="BH34" s="8">
        <v>3</v>
      </c>
      <c r="BI34" s="8">
        <v>310.387</v>
      </c>
      <c r="BJ34" s="9">
        <v>2.6821999999999999</v>
      </c>
      <c r="BK34" s="9">
        <v>5.7923999999999998</v>
      </c>
      <c r="BL34" s="9">
        <v>7.3624999999999998</v>
      </c>
      <c r="BM34" s="9">
        <v>40.087899999999998</v>
      </c>
      <c r="BN34" s="9">
        <f t="shared" si="81"/>
        <v>0.69675848851071276</v>
      </c>
      <c r="BO34" s="1">
        <f t="shared" si="82"/>
        <v>4.5187341155470066E-2</v>
      </c>
      <c r="BP34" s="8">
        <v>3</v>
      </c>
      <c r="BQ34" s="8">
        <v>310.33800000000002</v>
      </c>
      <c r="BR34" s="9">
        <v>4.0743999999999998</v>
      </c>
      <c r="BS34" s="9">
        <v>5.5736999999999997</v>
      </c>
      <c r="BT34" s="9">
        <v>7.2259000000000002</v>
      </c>
      <c r="BU34" s="9">
        <v>59.368000000000002</v>
      </c>
      <c r="BV34" s="9">
        <f t="shared" si="83"/>
        <v>0.86428212749491995</v>
      </c>
      <c r="BW34" s="1">
        <f t="shared" si="84"/>
        <v>5.6493911783740469E-2</v>
      </c>
      <c r="BX34" s="8">
        <v>3</v>
      </c>
      <c r="BY34" s="8">
        <v>310.99400000000003</v>
      </c>
      <c r="BZ34" s="9">
        <v>4.5854999999999997</v>
      </c>
      <c r="CA34" s="9">
        <v>5.5753000000000004</v>
      </c>
      <c r="CB34" s="9">
        <v>7.1737000000000002</v>
      </c>
      <c r="CC34" s="9">
        <v>66.501000000000005</v>
      </c>
      <c r="CD34" s="9">
        <f t="shared" si="85"/>
        <v>0.95707198060347931</v>
      </c>
      <c r="CE34" s="1">
        <f t="shared" si="86"/>
        <v>4.8254728892320284E-2</v>
      </c>
      <c r="CF34" s="8">
        <v>3</v>
      </c>
      <c r="CG34" s="8">
        <v>311.041</v>
      </c>
      <c r="CH34" s="9">
        <v>9.7223000000000006</v>
      </c>
      <c r="CI34" s="9">
        <v>5.8013000000000003</v>
      </c>
      <c r="CJ34" s="9">
        <v>7.2596999999999996</v>
      </c>
      <c r="CK34" s="9">
        <v>144.0564</v>
      </c>
      <c r="CL34" s="9">
        <f t="shared" si="87"/>
        <v>1.2901512518487617</v>
      </c>
      <c r="CM34" s="1">
        <f t="shared" si="88"/>
        <v>6.2495976227508743E-2</v>
      </c>
      <c r="CN34" s="8">
        <v>3</v>
      </c>
      <c r="CO34" s="8">
        <v>310.69900000000001</v>
      </c>
      <c r="CP34" s="9">
        <v>7.5490000000000004</v>
      </c>
      <c r="CQ34" s="9">
        <v>5.5446999999999997</v>
      </c>
      <c r="CR34" s="9">
        <v>7.8098999999999998</v>
      </c>
      <c r="CS34" s="9">
        <v>115.733</v>
      </c>
      <c r="CT34" s="9">
        <f t="shared" si="89"/>
        <v>1.4381296453750958</v>
      </c>
      <c r="CU34" s="1">
        <f t="shared" si="90"/>
        <v>9.0008841994285396E-2</v>
      </c>
      <c r="CV34" s="8">
        <v>3</v>
      </c>
      <c r="CW34" s="8">
        <v>310.44900000000001</v>
      </c>
      <c r="CX34" s="9">
        <v>5.9621000000000004</v>
      </c>
      <c r="CY34" s="9">
        <v>5.3602999999999996</v>
      </c>
      <c r="CZ34" s="9">
        <v>7.9326999999999996</v>
      </c>
      <c r="DA34" s="9">
        <v>91.462999999999994</v>
      </c>
      <c r="DB34" s="9">
        <f t="shared" si="91"/>
        <v>1.4283769970131721</v>
      </c>
      <c r="DC34" s="1">
        <f t="shared" si="92"/>
        <v>9.3536814058164969E-2</v>
      </c>
      <c r="DD34" s="8">
        <v>3</v>
      </c>
      <c r="DE34" s="8">
        <v>310.99400000000003</v>
      </c>
      <c r="DF34" s="9">
        <v>5.0484999999999998</v>
      </c>
      <c r="DG34" s="9">
        <v>5.31</v>
      </c>
      <c r="DH34" s="9">
        <v>8.1420999999999992</v>
      </c>
      <c r="DI34" s="9">
        <v>78.678200000000004</v>
      </c>
      <c r="DJ34" s="9">
        <f t="shared" si="93"/>
        <v>1.3991531515392044</v>
      </c>
      <c r="DK34" s="1">
        <f t="shared" si="94"/>
        <v>6.984305990617487E-2</v>
      </c>
      <c r="DL34" s="8">
        <v>3</v>
      </c>
      <c r="DM34" s="8">
        <v>310.63200000000001</v>
      </c>
      <c r="DN34" s="9">
        <v>6.11</v>
      </c>
      <c r="DO34" s="9">
        <v>5.3586999999999998</v>
      </c>
      <c r="DP34" s="9">
        <v>8.1462000000000003</v>
      </c>
      <c r="DQ34" s="9">
        <v>95.502099999999999</v>
      </c>
      <c r="DR34" s="9">
        <f t="shared" si="95"/>
        <v>1.6399009240011757</v>
      </c>
      <c r="DS34" s="1">
        <f t="shared" si="96"/>
        <v>8.0145480569847855E-2</v>
      </c>
      <c r="DT34" s="8">
        <v>3</v>
      </c>
      <c r="DU34" s="8">
        <v>311.16500000000002</v>
      </c>
      <c r="DV34" s="9">
        <v>13.8202</v>
      </c>
      <c r="DW34" s="9">
        <v>5.8711000000000002</v>
      </c>
      <c r="DX34" s="9">
        <v>8.0081000000000007</v>
      </c>
      <c r="DY34" s="9">
        <v>219.47909999999999</v>
      </c>
      <c r="DZ34" s="9">
        <f t="shared" si="97"/>
        <v>2.0997485687152708</v>
      </c>
      <c r="EA34" s="1">
        <f t="shared" si="98"/>
        <v>0.11043243623466716</v>
      </c>
      <c r="EB34" s="8">
        <v>1</v>
      </c>
      <c r="EC34" s="8">
        <v>311.56400000000002</v>
      </c>
      <c r="ED34" s="9">
        <v>49.044400000000003</v>
      </c>
      <c r="EE34" s="9">
        <v>6.2934999999999999</v>
      </c>
      <c r="EF34" s="9">
        <v>10.5197</v>
      </c>
      <c r="EG34" s="9">
        <v>962.10630000000003</v>
      </c>
    </row>
    <row r="35" spans="1:137" s="10" customFormat="1" x14ac:dyDescent="0.3">
      <c r="A35" s="10" t="s">
        <v>96</v>
      </c>
      <c r="B35" s="10">
        <f>AVERAGEA(E35,M35,U35,AC35,AK35,AS35,BA35,BI35,BQ35,BY35,CG35,CO35,CW35,DE35,DM35,DU35,EC35)</f>
        <v>329.03250000000003</v>
      </c>
      <c r="C35" s="10">
        <f>STDEVA(E35,M35,U35,AC35,AK35,AS35,BA35,BI35,BQ35,BY35,CG35,CO35,CW35,DE35,DM35,DU35,EC35)</f>
        <v>1.2881414518600036</v>
      </c>
      <c r="D35" s="11">
        <v>3</v>
      </c>
      <c r="E35" s="11">
        <v>325.04500000000002</v>
      </c>
      <c r="F35" s="10">
        <v>4.9295</v>
      </c>
      <c r="G35" s="10">
        <v>19.6309</v>
      </c>
      <c r="H35" s="10">
        <v>9.6387999999999998</v>
      </c>
      <c r="I35" s="10">
        <v>154.5129</v>
      </c>
      <c r="J35" s="10">
        <f t="shared" si="67"/>
        <v>2.2591575089968372</v>
      </c>
      <c r="K35" s="1">
        <f t="shared" si="68"/>
        <v>0.10529733587270677</v>
      </c>
      <c r="L35" s="11">
        <v>4</v>
      </c>
      <c r="M35" s="11">
        <v>327.827</v>
      </c>
      <c r="N35" s="10">
        <v>6.4351000000000003</v>
      </c>
      <c r="O35" s="10">
        <v>21.434999999999999</v>
      </c>
      <c r="P35" s="10">
        <v>8.5505999999999993</v>
      </c>
      <c r="Q35" s="10">
        <v>205.7225</v>
      </c>
      <c r="R35" s="10">
        <f t="shared" si="69"/>
        <v>1.7650816119821195</v>
      </c>
      <c r="S35" s="1">
        <f t="shared" si="70"/>
        <v>9.0420552871096765E-2</v>
      </c>
      <c r="T35" s="11">
        <v>4</v>
      </c>
      <c r="U35" s="11">
        <v>328.07400000000001</v>
      </c>
      <c r="V35" s="10">
        <v>8.5564</v>
      </c>
      <c r="W35" s="10">
        <v>23.0928</v>
      </c>
      <c r="X35" s="10">
        <v>9.2827999999999999</v>
      </c>
      <c r="Y35" s="10">
        <v>295.31509999999997</v>
      </c>
      <c r="Z35" s="10">
        <f t="shared" si="71"/>
        <v>2.1724522248995872</v>
      </c>
      <c r="AA35" s="1">
        <f t="shared" si="72"/>
        <v>0.10405797970610214</v>
      </c>
      <c r="AB35" s="11">
        <v>4</v>
      </c>
      <c r="AC35" s="11">
        <v>328.63200000000001</v>
      </c>
      <c r="AD35" s="10">
        <v>5.6997</v>
      </c>
      <c r="AE35" s="10">
        <v>21.738</v>
      </c>
      <c r="AF35" s="10">
        <v>8.7629000000000001</v>
      </c>
      <c r="AG35" s="10">
        <v>185.37799999999999</v>
      </c>
      <c r="AH35" s="10">
        <f t="shared" si="73"/>
        <v>1.9897058391358815</v>
      </c>
      <c r="AI35" s="1">
        <f t="shared" si="74"/>
        <v>0.11640114031399008</v>
      </c>
      <c r="AJ35" s="11">
        <v>4</v>
      </c>
      <c r="AK35" s="11">
        <v>328.505</v>
      </c>
      <c r="AL35" s="10">
        <v>4.5180999999999996</v>
      </c>
      <c r="AM35" s="10">
        <v>21.244399999999999</v>
      </c>
      <c r="AN35" s="10">
        <v>8.4931999999999999</v>
      </c>
      <c r="AO35" s="10">
        <v>143.25219999999999</v>
      </c>
      <c r="AP35" s="10">
        <f t="shared" si="75"/>
        <v>2.0462064457898457</v>
      </c>
      <c r="AQ35" s="1">
        <f t="shared" si="76"/>
        <v>0.1349901800274895</v>
      </c>
      <c r="AR35" s="11">
        <v>4</v>
      </c>
      <c r="AS35" s="11">
        <v>328.99700000000001</v>
      </c>
      <c r="AT35" s="10">
        <v>4.4452999999999996</v>
      </c>
      <c r="AU35" s="10">
        <v>23.4499</v>
      </c>
      <c r="AV35" s="10">
        <v>10.2296</v>
      </c>
      <c r="AW35" s="10">
        <v>159.89439999999999</v>
      </c>
      <c r="AX35" s="10">
        <f t="shared" si="77"/>
        <v>1.6222161177594425</v>
      </c>
      <c r="AY35" s="1">
        <f t="shared" si="78"/>
        <v>8.738964757674339E-2</v>
      </c>
      <c r="AZ35" s="11">
        <v>4</v>
      </c>
      <c r="BA35" s="11">
        <v>329.762</v>
      </c>
      <c r="BB35" s="10">
        <v>7.7755999999999998</v>
      </c>
      <c r="BC35" s="10">
        <v>23.095700000000001</v>
      </c>
      <c r="BD35" s="10">
        <v>10.1538</v>
      </c>
      <c r="BE35" s="10">
        <v>276.1694</v>
      </c>
      <c r="BF35" s="10">
        <f t="shared" si="79"/>
        <v>2.1965224306451727</v>
      </c>
      <c r="BG35" s="1">
        <f t="shared" si="80"/>
        <v>0.1069637557191476</v>
      </c>
      <c r="BH35" s="11">
        <v>4</v>
      </c>
      <c r="BI35" s="11">
        <v>329.17500000000001</v>
      </c>
      <c r="BJ35" s="10">
        <v>3.4996999999999998</v>
      </c>
      <c r="BK35" s="10">
        <v>23.231300000000001</v>
      </c>
      <c r="BL35" s="10">
        <v>10.2218</v>
      </c>
      <c r="BM35" s="10">
        <v>125.0646</v>
      </c>
      <c r="BN35" s="10">
        <f t="shared" si="81"/>
        <v>2.1737187945039995</v>
      </c>
      <c r="BO35" s="1">
        <f t="shared" si="82"/>
        <v>0.14097362911682582</v>
      </c>
      <c r="BP35" s="11">
        <v>4</v>
      </c>
      <c r="BQ35" s="11">
        <v>329.30399999999997</v>
      </c>
      <c r="BR35" s="10">
        <v>3.9638</v>
      </c>
      <c r="BS35" s="10">
        <v>23.211200000000002</v>
      </c>
      <c r="BT35" s="10">
        <v>10.210900000000001</v>
      </c>
      <c r="BU35" s="10">
        <v>141.51509999999999</v>
      </c>
      <c r="BV35" s="10">
        <f t="shared" si="83"/>
        <v>2.0601834607980112</v>
      </c>
      <c r="BW35" s="1">
        <f t="shared" si="84"/>
        <v>0.13466415536092186</v>
      </c>
      <c r="BX35" s="11">
        <v>4</v>
      </c>
      <c r="BY35" s="11">
        <v>329.48700000000002</v>
      </c>
      <c r="BZ35" s="10">
        <v>3.1617000000000002</v>
      </c>
      <c r="CA35" s="10">
        <v>23.268799999999999</v>
      </c>
      <c r="CB35" s="10">
        <v>10.2232</v>
      </c>
      <c r="CC35" s="10">
        <v>113.1131</v>
      </c>
      <c r="CD35" s="10">
        <f t="shared" si="85"/>
        <v>1.6279060262131309</v>
      </c>
      <c r="CE35" s="1">
        <f t="shared" si="86"/>
        <v>8.2077592437255278E-2</v>
      </c>
      <c r="CF35" s="11">
        <v>4</v>
      </c>
      <c r="CG35" s="11">
        <v>329.899</v>
      </c>
      <c r="CH35" s="10">
        <v>6.9253</v>
      </c>
      <c r="CI35" s="10">
        <v>23.196400000000001</v>
      </c>
      <c r="CJ35" s="10">
        <v>10.1691</v>
      </c>
      <c r="CK35" s="10">
        <v>246.81139999999999</v>
      </c>
      <c r="CL35" s="10">
        <f t="shared" si="87"/>
        <v>2.210412287691109</v>
      </c>
      <c r="CM35" s="1">
        <f t="shared" si="88"/>
        <v>0.10707416947166631</v>
      </c>
      <c r="CN35" s="11">
        <v>4</v>
      </c>
      <c r="CO35" s="11">
        <v>329.98700000000002</v>
      </c>
      <c r="CP35" s="10">
        <v>4.6684999999999999</v>
      </c>
      <c r="CQ35" s="10">
        <v>23.146699999999999</v>
      </c>
      <c r="CR35" s="10">
        <v>10.241099999999999</v>
      </c>
      <c r="CS35" s="10">
        <v>166.5258</v>
      </c>
      <c r="CT35" s="10">
        <f t="shared" si="89"/>
        <v>2.0692947534394177</v>
      </c>
      <c r="CU35" s="1">
        <f t="shared" si="90"/>
        <v>0.12951184554251571</v>
      </c>
      <c r="CV35" s="11">
        <v>4</v>
      </c>
      <c r="CW35" s="11">
        <v>330.18700000000001</v>
      </c>
      <c r="CX35" s="10">
        <v>3.7242999999999999</v>
      </c>
      <c r="CY35" s="10">
        <v>23.2317</v>
      </c>
      <c r="CZ35" s="10">
        <v>10.2758</v>
      </c>
      <c r="DA35" s="10">
        <v>133.3212</v>
      </c>
      <c r="DB35" s="10">
        <f t="shared" si="91"/>
        <v>2.082076197961936</v>
      </c>
      <c r="DC35" s="1">
        <f t="shared" si="92"/>
        <v>0.13634409864547878</v>
      </c>
      <c r="DD35" s="11">
        <v>4</v>
      </c>
      <c r="DE35" s="11">
        <v>330.02100000000002</v>
      </c>
      <c r="DF35" s="10">
        <v>2.2149000000000001</v>
      </c>
      <c r="DG35" s="10">
        <v>23.269500000000001</v>
      </c>
      <c r="DH35" s="10">
        <v>10.3041</v>
      </c>
      <c r="DI35" s="10">
        <v>79.448800000000006</v>
      </c>
      <c r="DJ35" s="10">
        <f t="shared" si="93"/>
        <v>1.4128569146982004</v>
      </c>
      <c r="DK35" s="1">
        <f t="shared" si="94"/>
        <v>7.0527125657090614E-2</v>
      </c>
      <c r="DL35" s="11">
        <v>4</v>
      </c>
      <c r="DM35" s="11">
        <v>330.09800000000001</v>
      </c>
      <c r="DN35" s="10">
        <v>2.3140999999999998</v>
      </c>
      <c r="DO35" s="10">
        <v>23.228000000000002</v>
      </c>
      <c r="DP35" s="10">
        <v>10.287800000000001</v>
      </c>
      <c r="DQ35" s="10">
        <v>82.864999999999995</v>
      </c>
      <c r="DR35" s="10">
        <f t="shared" si="95"/>
        <v>1.4229047326431292</v>
      </c>
      <c r="DS35" s="1">
        <f t="shared" si="96"/>
        <v>6.9540410602703412E-2</v>
      </c>
      <c r="DT35" s="11">
        <v>4</v>
      </c>
      <c r="DU35" s="11">
        <v>329.52</v>
      </c>
      <c r="DV35" s="10">
        <v>5.8269000000000002</v>
      </c>
      <c r="DW35" s="10">
        <v>22.2836</v>
      </c>
      <c r="DX35" s="10">
        <v>9.6461000000000006</v>
      </c>
      <c r="DY35" s="10">
        <v>198.7003</v>
      </c>
      <c r="DZ35" s="10">
        <f t="shared" si="97"/>
        <v>1.9009585447010442</v>
      </c>
      <c r="EA35" s="1">
        <f t="shared" si="98"/>
        <v>9.9977438442016731E-2</v>
      </c>
      <c r="EB35" s="11"/>
      <c r="EC35" s="11"/>
    </row>
    <row r="36" spans="1:137" s="12" customFormat="1" x14ac:dyDescent="0.3">
      <c r="A36" s="12" t="s">
        <v>45</v>
      </c>
      <c r="B36" s="12">
        <f>AVERAGEA(E36,M36,U36,AC36,AK36,AS36,BA36,BI36,BQ36,BY36,CG36,CO36,CW36,DE36,DM36,DU36,EC36)</f>
        <v>339.64866666666671</v>
      </c>
      <c r="C36" s="12">
        <f>STDEVA(E36,M36,U36,AC36,AK36,AS36,BA36,BI36,BQ36,BY36,CG36,CO36,CW36,DE36,DM36,DU36,EC36)</f>
        <v>0.71999193117171489</v>
      </c>
      <c r="D36" s="13"/>
      <c r="E36" s="13"/>
      <c r="J36" s="12">
        <f t="shared" si="67"/>
        <v>0</v>
      </c>
      <c r="K36" s="1">
        <f t="shared" si="68"/>
        <v>0</v>
      </c>
      <c r="L36" s="13">
        <v>5</v>
      </c>
      <c r="M36" s="13">
        <v>338.88099999999997</v>
      </c>
      <c r="N36" s="12">
        <v>0.46639999999999998</v>
      </c>
      <c r="O36" s="12">
        <v>2.3544</v>
      </c>
      <c r="P36" s="12">
        <v>3.4308000000000001</v>
      </c>
      <c r="Q36" s="12">
        <v>3.1103999999999998</v>
      </c>
      <c r="R36" s="12">
        <f t="shared" si="69"/>
        <v>2.6686968347697428E-2</v>
      </c>
      <c r="S36" s="1">
        <f t="shared" si="70"/>
        <v>1.3671041701819654E-3</v>
      </c>
      <c r="T36" s="13">
        <v>5</v>
      </c>
      <c r="U36" s="13">
        <v>340.61399999999998</v>
      </c>
      <c r="V36" s="12">
        <v>1.4796</v>
      </c>
      <c r="W36" s="12">
        <v>4.3716999999999997</v>
      </c>
      <c r="X36" s="12">
        <v>4.5804</v>
      </c>
      <c r="Y36" s="12">
        <v>14.792899999999999</v>
      </c>
      <c r="Z36" s="12">
        <f t="shared" si="71"/>
        <v>0.10882230037582603</v>
      </c>
      <c r="AA36" s="1">
        <f t="shared" si="72"/>
        <v>5.2124638665425448E-3</v>
      </c>
      <c r="AB36" s="13">
        <v>5</v>
      </c>
      <c r="AC36" s="13">
        <v>338.995</v>
      </c>
      <c r="AD36" s="12">
        <v>0.49669999999999997</v>
      </c>
      <c r="AE36" s="12">
        <v>2.9727999999999999</v>
      </c>
      <c r="AF36" s="12">
        <v>3.9807000000000001</v>
      </c>
      <c r="AG36" s="12">
        <v>3.9460999999999999</v>
      </c>
      <c r="AH36" s="12">
        <f t="shared" si="73"/>
        <v>4.2354422918653253E-2</v>
      </c>
      <c r="AI36" s="1">
        <f t="shared" si="74"/>
        <v>2.4778050242911043E-3</v>
      </c>
      <c r="AJ36" s="13">
        <v>5</v>
      </c>
      <c r="AK36" s="13">
        <v>339.512</v>
      </c>
      <c r="AL36" s="12">
        <v>0.67789999999999995</v>
      </c>
      <c r="AM36" s="12">
        <v>2.7157</v>
      </c>
      <c r="AN36" s="12">
        <v>3.7349000000000001</v>
      </c>
      <c r="AO36" s="12">
        <v>5.0101000000000004</v>
      </c>
      <c r="AP36" s="12">
        <f t="shared" si="75"/>
        <v>7.1563989342234943E-2</v>
      </c>
      <c r="AQ36" s="1">
        <f t="shared" si="76"/>
        <v>4.721144254369045E-3</v>
      </c>
      <c r="AR36" s="13">
        <v>5</v>
      </c>
      <c r="AS36" s="13">
        <v>338.90300000000002</v>
      </c>
      <c r="AT36" s="12">
        <v>0.81920000000000004</v>
      </c>
      <c r="AU36" s="12">
        <v>4.5819999999999999</v>
      </c>
      <c r="AV36" s="12">
        <v>5.3522999999999996</v>
      </c>
      <c r="AW36" s="12">
        <v>9.1751000000000005</v>
      </c>
      <c r="AX36" s="12">
        <f t="shared" si="77"/>
        <v>9.3086406416076253E-2</v>
      </c>
      <c r="AY36" s="1">
        <f t="shared" si="78"/>
        <v>5.0146143672409934E-3</v>
      </c>
      <c r="AZ36" s="13">
        <v>5</v>
      </c>
      <c r="BA36" s="13">
        <v>340.39600000000002</v>
      </c>
      <c r="BB36" s="12">
        <v>2.4544000000000001</v>
      </c>
      <c r="BC36" s="12">
        <v>4.4202000000000004</v>
      </c>
      <c r="BD36" s="12">
        <v>5.3174999999999999</v>
      </c>
      <c r="BE36" s="12">
        <v>27.0182</v>
      </c>
      <c r="BF36" s="12">
        <f t="shared" si="79"/>
        <v>0.21489014472876938</v>
      </c>
      <c r="BG36" s="1">
        <f t="shared" si="80"/>
        <v>1.0464476313346349E-2</v>
      </c>
      <c r="BH36" s="13">
        <v>5</v>
      </c>
      <c r="BI36" s="13">
        <v>340.46</v>
      </c>
      <c r="BJ36" s="12">
        <v>0.28520000000000001</v>
      </c>
      <c r="BK36" s="12">
        <v>4.4116999999999997</v>
      </c>
      <c r="BL36" s="12">
        <v>5.3121999999999998</v>
      </c>
      <c r="BM36" s="12">
        <v>3.1358000000000001</v>
      </c>
      <c r="BN36" s="12">
        <f t="shared" si="81"/>
        <v>5.4502612216451675E-2</v>
      </c>
      <c r="BO36" s="1">
        <f t="shared" si="82"/>
        <v>3.5346941195553531E-3</v>
      </c>
      <c r="BP36" s="13">
        <v>5</v>
      </c>
      <c r="BQ36" s="13">
        <v>339.97699999999998</v>
      </c>
      <c r="BR36" s="12">
        <v>1.5076000000000001</v>
      </c>
      <c r="BS36" s="12">
        <v>4.5829000000000004</v>
      </c>
      <c r="BT36" s="12">
        <v>5.4489999999999998</v>
      </c>
      <c r="BU36" s="12">
        <v>17.078600000000002</v>
      </c>
      <c r="BV36" s="12">
        <f t="shared" si="83"/>
        <v>0.2486310595377095</v>
      </c>
      <c r="BW36" s="1">
        <f t="shared" si="84"/>
        <v>1.6251801000367029E-2</v>
      </c>
      <c r="BX36" s="13">
        <v>5</v>
      </c>
      <c r="BY36" s="13">
        <v>339.65199999999999</v>
      </c>
      <c r="BZ36" s="12">
        <v>1.3435999999999999</v>
      </c>
      <c r="CA36" s="12">
        <v>4.8265000000000002</v>
      </c>
      <c r="CB36" s="12">
        <v>5.6792999999999996</v>
      </c>
      <c r="CC36" s="12">
        <v>15.923400000000001</v>
      </c>
      <c r="CD36" s="12">
        <f t="shared" si="85"/>
        <v>0.22916707983250539</v>
      </c>
      <c r="CE36" s="1">
        <f t="shared" si="86"/>
        <v>1.1554402941970387E-2</v>
      </c>
      <c r="CF36" s="13">
        <v>5</v>
      </c>
      <c r="CG36" s="13">
        <v>339.65699999999998</v>
      </c>
      <c r="CH36" s="12">
        <v>2.8089</v>
      </c>
      <c r="CI36" s="12">
        <v>5.0279999999999996</v>
      </c>
      <c r="CJ36" s="12">
        <v>5.8739999999999997</v>
      </c>
      <c r="CK36" s="12">
        <v>34.5227</v>
      </c>
      <c r="CL36" s="12">
        <f t="shared" si="87"/>
        <v>0.30918101953262228</v>
      </c>
      <c r="CM36" s="1">
        <f t="shared" si="88"/>
        <v>1.4976980116880723E-2</v>
      </c>
      <c r="CN36" s="13">
        <v>5</v>
      </c>
      <c r="CO36" s="13">
        <v>339.79599999999999</v>
      </c>
      <c r="CP36" s="12">
        <v>2.0796000000000001</v>
      </c>
      <c r="CQ36" s="12">
        <v>4.6726999999999999</v>
      </c>
      <c r="CR36" s="12">
        <v>5.5968</v>
      </c>
      <c r="CS36" s="12">
        <v>24.1327</v>
      </c>
      <c r="CT36" s="12">
        <f t="shared" si="89"/>
        <v>0.29987947511032786</v>
      </c>
      <c r="CU36" s="1">
        <f t="shared" si="90"/>
        <v>1.8768686383274356E-2</v>
      </c>
      <c r="CV36" s="13">
        <v>5</v>
      </c>
      <c r="CW36" s="13">
        <v>339.36</v>
      </c>
      <c r="CX36" s="12">
        <v>1.9348000000000001</v>
      </c>
      <c r="CY36" s="12">
        <v>5.0678000000000001</v>
      </c>
      <c r="CZ36" s="12">
        <v>5.9701000000000004</v>
      </c>
      <c r="DA36" s="12">
        <v>24.094100000000001</v>
      </c>
      <c r="DB36" s="12">
        <f t="shared" si="91"/>
        <v>0.37627738215163586</v>
      </c>
      <c r="DC36" s="1">
        <f t="shared" si="92"/>
        <v>2.464040488064936E-2</v>
      </c>
      <c r="DD36" s="13">
        <v>5</v>
      </c>
      <c r="DE36" s="13">
        <v>338.62299999999999</v>
      </c>
      <c r="DF36" s="12">
        <v>1.4835</v>
      </c>
      <c r="DG36" s="12">
        <v>5.5244</v>
      </c>
      <c r="DH36" s="12">
        <v>6.1801000000000004</v>
      </c>
      <c r="DI36" s="12">
        <v>19.498999999999999</v>
      </c>
      <c r="DJ36" s="12">
        <f t="shared" si="93"/>
        <v>0.3467553566535958</v>
      </c>
      <c r="DK36" s="1">
        <f t="shared" si="94"/>
        <v>1.7309366827285112E-2</v>
      </c>
      <c r="DL36" s="13">
        <v>5</v>
      </c>
      <c r="DM36" s="13">
        <v>338.935</v>
      </c>
      <c r="DN36" s="12">
        <v>2.0305</v>
      </c>
      <c r="DO36" s="12">
        <v>5.4988999999999999</v>
      </c>
      <c r="DP36" s="12">
        <v>6.1879999999999997</v>
      </c>
      <c r="DQ36" s="12">
        <v>26.662299999999998</v>
      </c>
      <c r="DR36" s="12">
        <f t="shared" si="95"/>
        <v>0.45782794730164611</v>
      </c>
      <c r="DS36" s="1">
        <f t="shared" si="96"/>
        <v>2.2375035173021893E-2</v>
      </c>
      <c r="DT36" s="13">
        <v>5</v>
      </c>
      <c r="DU36" s="13">
        <v>340.96899999999999</v>
      </c>
      <c r="DV36" s="12">
        <v>6.8960999999999997</v>
      </c>
      <c r="DW36" s="12">
        <v>5.9206000000000003</v>
      </c>
      <c r="DX36" s="12">
        <v>6.2683</v>
      </c>
      <c r="DY36" s="12">
        <v>93.9529</v>
      </c>
      <c r="DZ36" s="12">
        <f t="shared" si="97"/>
        <v>0.89884397786235226</v>
      </c>
      <c r="EA36" s="1">
        <f t="shared" si="98"/>
        <v>4.7273055331063692E-2</v>
      </c>
      <c r="EB36" s="13"/>
      <c r="EC36" s="13"/>
    </row>
    <row r="37" spans="1:137" s="10" customFormat="1" x14ac:dyDescent="0.3">
      <c r="A37" s="10" t="s">
        <v>81</v>
      </c>
      <c r="B37" s="10">
        <f>AVERAGEA(E37,M38,U38,AC37,AK37,AS38,BA38,BI38,BQ38,BY38,CG38,CO38,CW38,DE38,DM38,DU38,EC37)</f>
        <v>345.83756250000005</v>
      </c>
      <c r="C37" s="10">
        <f>STDEVA(E37,M38,U38,AC37,AK37,AS38,BA38,BI38,BQ38,BY38,CG38,CO38,CW38,DE38,DM38,DU38,EC37)</f>
        <v>0.31746705209622739</v>
      </c>
      <c r="D37" s="11">
        <v>4</v>
      </c>
      <c r="E37" s="11">
        <v>345.53899999999999</v>
      </c>
      <c r="F37" s="10">
        <v>1.4355</v>
      </c>
      <c r="G37" s="10">
        <v>19.635999999999999</v>
      </c>
      <c r="H37" s="10">
        <v>17.314299999999999</v>
      </c>
      <c r="I37" s="10">
        <v>58.338799999999999</v>
      </c>
      <c r="J37" s="10">
        <f t="shared" si="67"/>
        <v>0.85298080668905107</v>
      </c>
      <c r="K37" s="1">
        <f t="shared" si="68"/>
        <v>3.9756681921125456E-2</v>
      </c>
      <c r="L37" s="11">
        <v>7</v>
      </c>
      <c r="M37" s="11">
        <v>349.286</v>
      </c>
      <c r="N37" s="10">
        <v>2.4493999999999998</v>
      </c>
      <c r="O37" s="10">
        <v>27.125499999999999</v>
      </c>
      <c r="P37" s="10">
        <v>28.7056</v>
      </c>
      <c r="Q37" s="10">
        <v>152.45910000000001</v>
      </c>
      <c r="R37" s="10">
        <f t="shared" si="69"/>
        <v>1.3080861548413183</v>
      </c>
      <c r="S37" s="1">
        <f t="shared" si="70"/>
        <v>6.7009860915698702E-2</v>
      </c>
      <c r="T37" s="11">
        <v>7</v>
      </c>
      <c r="U37" s="11">
        <v>348.15899999999999</v>
      </c>
      <c r="V37" s="10">
        <v>3.9472999999999998</v>
      </c>
      <c r="W37" s="10">
        <v>24.429600000000001</v>
      </c>
      <c r="X37" s="10">
        <v>23.872499999999999</v>
      </c>
      <c r="Y37" s="10">
        <v>211.24199999999999</v>
      </c>
      <c r="Z37" s="10">
        <f t="shared" si="71"/>
        <v>1.5539779472578226</v>
      </c>
      <c r="AA37" s="1">
        <f t="shared" si="72"/>
        <v>7.4433768368351055E-2</v>
      </c>
      <c r="AB37" s="11">
        <v>6</v>
      </c>
      <c r="AC37" s="11">
        <v>345.41399999999999</v>
      </c>
      <c r="AD37" s="10">
        <v>4.0598999999999998</v>
      </c>
      <c r="AE37" s="10">
        <v>4.2416999999999998</v>
      </c>
      <c r="AF37" s="10">
        <v>7.1912000000000003</v>
      </c>
      <c r="AG37" s="10">
        <v>54.397100000000002</v>
      </c>
      <c r="AH37" s="10">
        <f t="shared" si="73"/>
        <v>0.58385691668945872</v>
      </c>
      <c r="AI37" s="1">
        <f t="shared" si="74"/>
        <v>3.4156612272082727E-2</v>
      </c>
      <c r="AJ37" s="11">
        <v>6</v>
      </c>
      <c r="AK37" s="11">
        <v>345.322</v>
      </c>
      <c r="AL37" s="10">
        <v>3.1964000000000001</v>
      </c>
      <c r="AM37" s="10">
        <v>2.8965000000000001</v>
      </c>
      <c r="AN37" s="10">
        <v>6.6079999999999997</v>
      </c>
      <c r="AO37" s="10">
        <v>36.936900000000001</v>
      </c>
      <c r="AP37" s="10">
        <f t="shared" si="75"/>
        <v>0.5276046222500943</v>
      </c>
      <c r="AQ37" s="1">
        <f t="shared" si="76"/>
        <v>3.4806577355582513E-2</v>
      </c>
      <c r="AR37" s="11">
        <v>7</v>
      </c>
      <c r="AS37" s="11">
        <v>347.505</v>
      </c>
      <c r="AT37" s="10">
        <v>2.5686</v>
      </c>
      <c r="AU37" s="10">
        <v>26.702100000000002</v>
      </c>
      <c r="AV37" s="10">
        <v>28.377500000000001</v>
      </c>
      <c r="AW37" s="10">
        <v>157.78450000000001</v>
      </c>
      <c r="AX37" s="10">
        <f t="shared" si="77"/>
        <v>1.6008100285727005</v>
      </c>
      <c r="AY37" s="1">
        <f t="shared" si="78"/>
        <v>8.6236490133942578E-2</v>
      </c>
      <c r="AZ37" s="11">
        <v>7</v>
      </c>
      <c r="BA37" s="11">
        <v>347.524</v>
      </c>
      <c r="BB37" s="10">
        <v>4.0334000000000003</v>
      </c>
      <c r="BC37" s="10">
        <v>26.818300000000001</v>
      </c>
      <c r="BD37" s="10">
        <v>28.487200000000001</v>
      </c>
      <c r="BE37" s="10">
        <v>248.76669999999999</v>
      </c>
      <c r="BF37" s="10">
        <f t="shared" si="79"/>
        <v>1.9785741524860412</v>
      </c>
      <c r="BG37" s="1">
        <f t="shared" si="80"/>
        <v>9.6350357895764238E-2</v>
      </c>
      <c r="BH37" s="11">
        <v>7</v>
      </c>
      <c r="BI37" s="11">
        <v>347.61099999999999</v>
      </c>
      <c r="BJ37" s="10">
        <v>1.7702</v>
      </c>
      <c r="BK37" s="10">
        <v>26.866800000000001</v>
      </c>
      <c r="BL37" s="10">
        <v>28.5459</v>
      </c>
      <c r="BM37" s="10">
        <v>109.3961</v>
      </c>
      <c r="BN37" s="10">
        <f t="shared" si="81"/>
        <v>1.9013882314854802</v>
      </c>
      <c r="BO37" s="1">
        <f t="shared" si="82"/>
        <v>0.12331199418722155</v>
      </c>
      <c r="BP37" s="11">
        <v>7</v>
      </c>
      <c r="BQ37" s="11">
        <v>347.65499999999997</v>
      </c>
      <c r="BR37" s="10">
        <v>2.0707</v>
      </c>
      <c r="BS37" s="10">
        <v>26.907900000000001</v>
      </c>
      <c r="BT37" s="10">
        <v>28.589400000000001</v>
      </c>
      <c r="BU37" s="10">
        <v>128.1593</v>
      </c>
      <c r="BV37" s="10">
        <f t="shared" si="83"/>
        <v>1.865749098205425</v>
      </c>
      <c r="BW37" s="1">
        <f t="shared" si="84"/>
        <v>0.12195492838677281</v>
      </c>
      <c r="BX37" s="11">
        <v>7</v>
      </c>
      <c r="BY37" s="11">
        <v>347.66500000000002</v>
      </c>
      <c r="BZ37" s="10">
        <v>1.8913</v>
      </c>
      <c r="CA37" s="10">
        <v>26.9422</v>
      </c>
      <c r="CB37" s="10">
        <v>28.638000000000002</v>
      </c>
      <c r="CC37" s="10">
        <v>117.236</v>
      </c>
      <c r="CD37" s="10">
        <f t="shared" si="85"/>
        <v>1.6872421575319092</v>
      </c>
      <c r="CE37" s="1">
        <f t="shared" si="86"/>
        <v>8.506926807747342E-2</v>
      </c>
      <c r="CF37" s="11">
        <v>7</v>
      </c>
      <c r="CG37" s="11">
        <v>347.678</v>
      </c>
      <c r="CH37" s="10">
        <v>4.2824</v>
      </c>
      <c r="CI37" s="10">
        <v>26.983699999999999</v>
      </c>
      <c r="CJ37" s="10">
        <v>28.696100000000001</v>
      </c>
      <c r="CK37" s="10">
        <v>265.93790000000001</v>
      </c>
      <c r="CL37" s="10">
        <f t="shared" si="87"/>
        <v>2.3817068495327582</v>
      </c>
      <c r="CM37" s="1">
        <f t="shared" si="88"/>
        <v>0.11537181740202865</v>
      </c>
      <c r="CN37" s="11">
        <v>7</v>
      </c>
      <c r="CO37" s="11">
        <v>347.55099999999999</v>
      </c>
      <c r="CP37" s="10">
        <v>3.0013000000000001</v>
      </c>
      <c r="CQ37" s="10">
        <v>26.9696</v>
      </c>
      <c r="CR37" s="10">
        <v>28.702200000000001</v>
      </c>
      <c r="CS37" s="10">
        <v>186.3691</v>
      </c>
      <c r="CT37" s="10">
        <f t="shared" si="89"/>
        <v>2.3158729808427658</v>
      </c>
      <c r="CU37" s="1">
        <f t="shared" si="90"/>
        <v>0.14494454368691018</v>
      </c>
      <c r="CV37" s="11">
        <v>7</v>
      </c>
      <c r="CW37" s="11">
        <v>347.58100000000002</v>
      </c>
      <c r="CX37" s="10">
        <v>2.5809000000000002</v>
      </c>
      <c r="CY37" s="10">
        <v>27.067699999999999</v>
      </c>
      <c r="CZ37" s="10">
        <v>28.822399999999998</v>
      </c>
      <c r="DA37" s="10">
        <v>160.89510000000001</v>
      </c>
      <c r="DB37" s="10">
        <f t="shared" si="91"/>
        <v>2.5126975910710789</v>
      </c>
      <c r="DC37" s="1">
        <f t="shared" si="92"/>
        <v>0.16454320382635451</v>
      </c>
      <c r="DD37" s="11">
        <v>7</v>
      </c>
      <c r="DE37" s="11">
        <v>347.79899999999998</v>
      </c>
      <c r="DF37" s="10">
        <v>2.0571000000000002</v>
      </c>
      <c r="DG37" s="10">
        <v>27.315799999999999</v>
      </c>
      <c r="DH37" s="10">
        <v>29.090399999999999</v>
      </c>
      <c r="DI37" s="10">
        <v>129.43129999999999</v>
      </c>
      <c r="DJ37" s="10">
        <f t="shared" si="93"/>
        <v>2.3017076051919871</v>
      </c>
      <c r="DK37" s="1">
        <f t="shared" si="94"/>
        <v>0.11489685884570427</v>
      </c>
      <c r="DL37" s="11">
        <v>7</v>
      </c>
      <c r="DM37" s="11">
        <v>347.84100000000001</v>
      </c>
      <c r="DN37" s="10">
        <v>2.1970999999999998</v>
      </c>
      <c r="DO37" s="10">
        <v>27.352900000000002</v>
      </c>
      <c r="DP37" s="10">
        <v>29.1295</v>
      </c>
      <c r="DQ37" s="10">
        <v>138.4205</v>
      </c>
      <c r="DR37" s="10">
        <f t="shared" si="95"/>
        <v>2.3768682139000576</v>
      </c>
      <c r="DS37" s="1">
        <f t="shared" si="96"/>
        <v>0.11616265499102767</v>
      </c>
      <c r="DT37" s="11">
        <v>7</v>
      </c>
      <c r="DU37" s="11">
        <v>352.76900000000001</v>
      </c>
      <c r="DV37" s="10">
        <v>6.9179000000000004</v>
      </c>
      <c r="DW37" s="10">
        <v>30.8506</v>
      </c>
      <c r="DX37" s="10">
        <v>31.515899999999998</v>
      </c>
      <c r="DY37" s="10">
        <v>479.6336</v>
      </c>
      <c r="DZ37" s="10">
        <f t="shared" si="97"/>
        <v>4.5886372101387005</v>
      </c>
      <c r="EA37" s="1">
        <f t="shared" si="98"/>
        <v>0.24133098298655253</v>
      </c>
      <c r="EB37" s="11"/>
      <c r="EC37" s="11"/>
    </row>
    <row r="38" spans="1:137" s="12" customFormat="1" x14ac:dyDescent="0.3">
      <c r="A38" s="12" t="s">
        <v>45</v>
      </c>
      <c r="B38" s="12">
        <f>AVERAGEA(E38,M37,U37,AC38,AK38,AS37,BA37,BI37,BQ37,BY37,CG37,CO37,CW37,DE37,DM37,DU37,EC38)</f>
        <v>348.34926666666667</v>
      </c>
      <c r="C38" s="12">
        <f>STDEVA(E38,M37,U37,AC38,AK38,AS37,BA37,BI37,BQ37,BY37,CG37,CO37,CW37,DE37,DM37,DU37,EC38)</f>
        <v>1.3999658907409509</v>
      </c>
      <c r="D38" s="13"/>
      <c r="E38" s="13"/>
      <c r="J38" s="12">
        <f t="shared" si="67"/>
        <v>0</v>
      </c>
      <c r="K38" s="1">
        <f t="shared" si="68"/>
        <v>0</v>
      </c>
      <c r="L38" s="13">
        <v>6</v>
      </c>
      <c r="M38" s="13">
        <v>346.45699999999999</v>
      </c>
      <c r="N38" s="12">
        <v>2.3946000000000001</v>
      </c>
      <c r="O38" s="12">
        <v>4.5401999999999996</v>
      </c>
      <c r="P38" s="12">
        <v>6.8254000000000001</v>
      </c>
      <c r="Q38" s="12">
        <v>31.4651</v>
      </c>
      <c r="R38" s="12">
        <f t="shared" si="69"/>
        <v>0.26996789086842021</v>
      </c>
      <c r="S38" s="1">
        <f t="shared" si="70"/>
        <v>1.3829754830630321E-2</v>
      </c>
      <c r="T38" s="13">
        <v>6</v>
      </c>
      <c r="U38" s="13">
        <v>345.93099999999998</v>
      </c>
      <c r="V38" s="12">
        <v>5.2587000000000002</v>
      </c>
      <c r="W38" s="12">
        <v>4.6478000000000002</v>
      </c>
      <c r="X38" s="12">
        <v>4.3491999999999997</v>
      </c>
      <c r="Y38" s="12">
        <v>52.378</v>
      </c>
      <c r="Z38" s="12">
        <f t="shared" si="71"/>
        <v>0.38531284934563315</v>
      </c>
      <c r="AA38" s="1">
        <f t="shared" si="72"/>
        <v>1.8456045292117532E-2</v>
      </c>
      <c r="AB38" s="13">
        <v>7</v>
      </c>
      <c r="AC38" s="13">
        <v>349.19299999999998</v>
      </c>
      <c r="AD38" s="12">
        <v>2.2921</v>
      </c>
      <c r="AE38" s="12">
        <v>27.247</v>
      </c>
      <c r="AF38" s="12">
        <v>28.843399999999999</v>
      </c>
      <c r="AG38" s="12">
        <v>143.33510000000001</v>
      </c>
      <c r="AH38" s="12">
        <f t="shared" si="73"/>
        <v>1.5384494676991096</v>
      </c>
      <c r="AI38" s="1">
        <f t="shared" si="74"/>
        <v>9.0001883109213629E-2</v>
      </c>
      <c r="AJ38" s="13">
        <v>7</v>
      </c>
      <c r="AK38" s="13">
        <v>349.42200000000003</v>
      </c>
      <c r="AL38" s="12">
        <v>1.6180000000000001</v>
      </c>
      <c r="AM38" s="12">
        <v>27.457100000000001</v>
      </c>
      <c r="AN38" s="12">
        <v>29.1066</v>
      </c>
      <c r="AO38" s="12">
        <v>102.045</v>
      </c>
      <c r="AP38" s="12">
        <f t="shared" si="75"/>
        <v>1.4576050961913662</v>
      </c>
      <c r="AQ38" s="1">
        <f t="shared" si="76"/>
        <v>9.6159590714175194E-2</v>
      </c>
      <c r="AR38" s="13">
        <v>6</v>
      </c>
      <c r="AS38" s="13">
        <v>345.81099999999998</v>
      </c>
      <c r="AT38" s="12">
        <v>5.2888000000000002</v>
      </c>
      <c r="AU38" s="12">
        <v>2.5836000000000001</v>
      </c>
      <c r="AV38" s="12">
        <v>7.4359000000000002</v>
      </c>
      <c r="AW38" s="12">
        <v>66.409899999999993</v>
      </c>
      <c r="AX38" s="12">
        <f t="shared" si="77"/>
        <v>0.6737647482262844</v>
      </c>
      <c r="AY38" s="1">
        <f t="shared" si="78"/>
        <v>3.6296066382604839E-2</v>
      </c>
      <c r="AZ38" s="13">
        <v>6</v>
      </c>
      <c r="BA38" s="13">
        <v>346</v>
      </c>
      <c r="BB38" s="12">
        <v>10.015499999999999</v>
      </c>
      <c r="BC38" s="12">
        <v>2.0859999999999999</v>
      </c>
      <c r="BD38" s="12">
        <v>7.1154000000000002</v>
      </c>
      <c r="BE38" s="12">
        <v>118.0951</v>
      </c>
      <c r="BF38" s="12">
        <f t="shared" si="79"/>
        <v>0.93927327248885906</v>
      </c>
      <c r="BG38" s="1">
        <f t="shared" si="80"/>
        <v>4.5739663510976615E-2</v>
      </c>
      <c r="BH38" s="13">
        <v>6</v>
      </c>
      <c r="BI38" s="13">
        <v>345.72300000000001</v>
      </c>
      <c r="BJ38" s="12">
        <v>3.2871000000000001</v>
      </c>
      <c r="BK38" s="12">
        <v>2.0853000000000002</v>
      </c>
      <c r="BL38" s="12">
        <v>7.4339000000000004</v>
      </c>
      <c r="BM38" s="12">
        <v>40.326700000000002</v>
      </c>
      <c r="BN38" s="12">
        <f t="shared" si="81"/>
        <v>0.70090901590317678</v>
      </c>
      <c r="BO38" s="1">
        <f t="shared" si="82"/>
        <v>4.5456518065907538E-2</v>
      </c>
      <c r="BP38" s="13">
        <v>6</v>
      </c>
      <c r="BQ38" s="13">
        <v>345.55200000000002</v>
      </c>
      <c r="BR38" s="12">
        <v>5.2472000000000003</v>
      </c>
      <c r="BS38" s="12">
        <v>1.6822999999999999</v>
      </c>
      <c r="BT38" s="12">
        <v>7.0726000000000004</v>
      </c>
      <c r="BU38" s="12">
        <v>60.453099999999999</v>
      </c>
      <c r="BV38" s="12">
        <f t="shared" si="83"/>
        <v>0.8800790641703129</v>
      </c>
      <c r="BW38" s="1">
        <f t="shared" si="84"/>
        <v>5.7526480569560036E-2</v>
      </c>
      <c r="BX38" s="13">
        <v>6</v>
      </c>
      <c r="BY38" s="13">
        <v>345.95600000000002</v>
      </c>
      <c r="BZ38" s="12">
        <v>6.2945000000000002</v>
      </c>
      <c r="CA38" s="12">
        <v>1.577</v>
      </c>
      <c r="CB38" s="12">
        <v>7.7870999999999997</v>
      </c>
      <c r="CC38" s="12">
        <v>79.073599999999999</v>
      </c>
      <c r="CD38" s="12">
        <f t="shared" si="85"/>
        <v>1.1380148714372307</v>
      </c>
      <c r="CE38" s="1">
        <f t="shared" si="86"/>
        <v>5.737771056886027E-2</v>
      </c>
      <c r="CF38" s="13">
        <v>6</v>
      </c>
      <c r="CG38" s="13">
        <v>346.01900000000001</v>
      </c>
      <c r="CH38" s="12">
        <v>13.4217</v>
      </c>
      <c r="CI38" s="12">
        <v>1.7269000000000001</v>
      </c>
      <c r="CJ38" s="12">
        <v>8.0737000000000005</v>
      </c>
      <c r="CK38" s="12">
        <v>175.32740000000001</v>
      </c>
      <c r="CL38" s="12">
        <f t="shared" si="87"/>
        <v>1.5702104494724884</v>
      </c>
      <c r="CM38" s="1">
        <f t="shared" si="88"/>
        <v>7.6062271599393827E-2</v>
      </c>
      <c r="CN38" s="13">
        <v>6</v>
      </c>
      <c r="CO38" s="13">
        <v>345.85399999999998</v>
      </c>
      <c r="CP38" s="12">
        <v>8.7637</v>
      </c>
      <c r="CQ38" s="12">
        <v>1.6326000000000001</v>
      </c>
      <c r="CR38" s="12">
        <v>7.5693999999999999</v>
      </c>
      <c r="CS38" s="12">
        <v>107.3871</v>
      </c>
      <c r="CT38" s="12">
        <f t="shared" si="89"/>
        <v>1.3344212285247938</v>
      </c>
      <c r="CU38" s="1">
        <f t="shared" si="90"/>
        <v>8.3517998463053106E-2</v>
      </c>
      <c r="CV38" s="13">
        <v>6</v>
      </c>
      <c r="CW38" s="13">
        <v>345.60399999999998</v>
      </c>
      <c r="CX38" s="12">
        <v>7.7298</v>
      </c>
      <c r="CY38" s="12">
        <v>1.7657</v>
      </c>
      <c r="CZ38" s="12">
        <v>6.9775</v>
      </c>
      <c r="DA38" s="12">
        <v>88.253299999999996</v>
      </c>
      <c r="DB38" s="12">
        <f t="shared" si="91"/>
        <v>1.3782511357653104</v>
      </c>
      <c r="DC38" s="1">
        <f t="shared" si="92"/>
        <v>9.0254337952171373E-2</v>
      </c>
      <c r="DD38" s="13">
        <v>6</v>
      </c>
      <c r="DE38" s="13">
        <v>345.95600000000002</v>
      </c>
      <c r="DF38" s="12">
        <v>7.0896999999999997</v>
      </c>
      <c r="DG38" s="12">
        <v>1.7372000000000001</v>
      </c>
      <c r="DH38" s="12">
        <v>8.5006000000000004</v>
      </c>
      <c r="DI38" s="12">
        <v>97.262200000000007</v>
      </c>
      <c r="DJ38" s="12">
        <f t="shared" si="93"/>
        <v>1.7296368454748128</v>
      </c>
      <c r="DK38" s="1">
        <f t="shared" si="94"/>
        <v>8.634017632846662E-2</v>
      </c>
      <c r="DL38" s="13">
        <v>6</v>
      </c>
      <c r="DM38" s="13">
        <v>345.83600000000001</v>
      </c>
      <c r="DN38" s="12">
        <v>8.9587000000000003</v>
      </c>
      <c r="DO38" s="12">
        <v>1.35</v>
      </c>
      <c r="DP38" s="12">
        <v>8.5772999999999993</v>
      </c>
      <c r="DQ38" s="12">
        <v>122.6579</v>
      </c>
      <c r="DR38" s="12">
        <f t="shared" si="95"/>
        <v>2.106202937380893</v>
      </c>
      <c r="DS38" s="1">
        <f t="shared" si="96"/>
        <v>0.10293466155391703</v>
      </c>
      <c r="DT38" s="13">
        <v>6</v>
      </c>
      <c r="DU38" s="13">
        <v>346.42700000000002</v>
      </c>
      <c r="DV38" s="12">
        <v>16.344100000000001</v>
      </c>
      <c r="DW38" s="12">
        <v>1.9755</v>
      </c>
      <c r="DX38" s="12">
        <v>5.9875999999999996</v>
      </c>
      <c r="DY38" s="12">
        <v>164.2593</v>
      </c>
      <c r="DZ38" s="12">
        <f t="shared" si="97"/>
        <v>1.5714627500895177</v>
      </c>
      <c r="EA38" s="1">
        <f t="shared" si="98"/>
        <v>8.2648209661881536E-2</v>
      </c>
      <c r="EB38" s="13"/>
      <c r="EC38" s="13"/>
    </row>
    <row r="39" spans="1:137" x14ac:dyDescent="0.3">
      <c r="A39" s="1" t="s">
        <v>43</v>
      </c>
      <c r="B39" s="1">
        <f>AVERAGEA(E39,M39,U39,AC39,AK39,AS39,BA39,BI39,BQ39,BY39,CG39,CO39,CW39,DE39,DM39,DU39,EC39)</f>
        <v>372.01666666666671</v>
      </c>
      <c r="C39" s="1">
        <f>STDEVA(E39,M39,U39,AC39,AK39,AS39,BA39,BI39,BQ39,BY39,CG39,CO39,CW39,DE39,DM39,DU39,EC39)</f>
        <v>0.32385990504420287</v>
      </c>
      <c r="J39" s="1">
        <f t="shared" si="67"/>
        <v>0</v>
      </c>
      <c r="K39" s="1">
        <f t="shared" si="68"/>
        <v>0</v>
      </c>
      <c r="L39" s="2">
        <v>8</v>
      </c>
      <c r="M39" s="2">
        <v>372.41500000000002</v>
      </c>
      <c r="N39" s="1">
        <v>4.4341999999999997</v>
      </c>
      <c r="O39" s="1">
        <v>3.5064000000000002</v>
      </c>
      <c r="P39" s="1">
        <v>2.4609999999999999</v>
      </c>
      <c r="Q39" s="1">
        <v>28.781500000000001</v>
      </c>
      <c r="R39" s="1">
        <f t="shared" si="69"/>
        <v>0.2469428303431242</v>
      </c>
      <c r="S39" s="1">
        <f t="shared" si="70"/>
        <v>1.2650240700261136E-2</v>
      </c>
      <c r="T39" s="2">
        <v>8</v>
      </c>
      <c r="U39" s="2">
        <v>371.995</v>
      </c>
      <c r="V39" s="1">
        <v>11.7682</v>
      </c>
      <c r="W39" s="1">
        <v>3.3471000000000002</v>
      </c>
      <c r="X39" s="1">
        <v>3.101</v>
      </c>
      <c r="Y39" s="1">
        <v>83.959500000000006</v>
      </c>
      <c r="Z39" s="1">
        <f t="shared" si="71"/>
        <v>0.61763859205457805</v>
      </c>
      <c r="AA39" s="1">
        <f t="shared" si="72"/>
        <v>2.9584182952834055E-2</v>
      </c>
      <c r="AB39" s="2">
        <v>8</v>
      </c>
      <c r="AC39" s="2">
        <v>371.76799999999997</v>
      </c>
      <c r="AD39" s="1">
        <v>8.3985000000000003</v>
      </c>
      <c r="AE39" s="1">
        <v>3.0497999999999998</v>
      </c>
      <c r="AF39" s="1">
        <v>2.6768000000000001</v>
      </c>
      <c r="AG39" s="1">
        <v>53.016599999999997</v>
      </c>
      <c r="AH39" s="1">
        <f t="shared" si="73"/>
        <v>0.56903968427284457</v>
      </c>
      <c r="AI39" s="1">
        <f t="shared" si="74"/>
        <v>3.3289779237939167E-2</v>
      </c>
      <c r="AJ39" s="2">
        <v>8</v>
      </c>
      <c r="AK39" s="2">
        <v>371.38200000000001</v>
      </c>
      <c r="AL39" s="1">
        <v>6.0736999999999997</v>
      </c>
      <c r="AM39" s="1">
        <v>3.226</v>
      </c>
      <c r="AN39" s="1">
        <v>2.5264000000000002</v>
      </c>
      <c r="AO39" s="1">
        <v>38.235399999999998</v>
      </c>
      <c r="AP39" s="1">
        <f t="shared" si="75"/>
        <v>0.54615232392488966</v>
      </c>
      <c r="AQ39" s="1">
        <f t="shared" si="76"/>
        <v>3.6030186827309268E-2</v>
      </c>
      <c r="AR39" s="2">
        <v>8</v>
      </c>
      <c r="AS39" s="2">
        <v>372.16800000000001</v>
      </c>
      <c r="AT39" s="1">
        <v>10.657400000000001</v>
      </c>
      <c r="AU39" s="1">
        <v>3.1678000000000002</v>
      </c>
      <c r="AV39" s="1">
        <v>3.0068999999999999</v>
      </c>
      <c r="AW39" s="1">
        <v>72.944500000000005</v>
      </c>
      <c r="AX39" s="1">
        <f t="shared" si="77"/>
        <v>0.74006183832519257</v>
      </c>
      <c r="AY39" s="1">
        <f t="shared" si="78"/>
        <v>3.9867525990039419E-2</v>
      </c>
      <c r="AZ39" s="2">
        <v>8</v>
      </c>
      <c r="BA39" s="2">
        <v>372.108</v>
      </c>
      <c r="BB39" s="1">
        <v>21.097899999999999</v>
      </c>
      <c r="BC39" s="1">
        <v>3.2915999999999999</v>
      </c>
      <c r="BD39" s="1">
        <v>3.2370999999999999</v>
      </c>
      <c r="BE39" s="1">
        <v>153.0933</v>
      </c>
      <c r="BF39" s="1">
        <f t="shared" si="79"/>
        <v>1.2176326103887347</v>
      </c>
      <c r="BG39" s="1">
        <f t="shared" si="80"/>
        <v>5.9294890539785282E-2</v>
      </c>
      <c r="BH39" s="2">
        <v>8</v>
      </c>
      <c r="BI39" s="2">
        <v>371.839</v>
      </c>
      <c r="BJ39" s="1">
        <v>7.7606000000000002</v>
      </c>
      <c r="BK39" s="1">
        <v>3.1002999999999998</v>
      </c>
      <c r="BL39" s="1">
        <v>3.7793000000000001</v>
      </c>
      <c r="BM39" s="1">
        <v>60.440800000000003</v>
      </c>
      <c r="BN39" s="1">
        <f t="shared" si="81"/>
        <v>1.0505075210319894</v>
      </c>
      <c r="BO39" s="1">
        <f t="shared" si="82"/>
        <v>6.8129262179099814E-2</v>
      </c>
      <c r="BP39" s="2">
        <v>8</v>
      </c>
      <c r="BQ39" s="2">
        <v>371.51299999999998</v>
      </c>
      <c r="BR39" s="1">
        <v>11.9003</v>
      </c>
      <c r="BS39" s="1">
        <v>2.4666000000000001</v>
      </c>
      <c r="BT39" s="1">
        <v>3.4891000000000001</v>
      </c>
      <c r="BU39" s="1">
        <v>81.437799999999996</v>
      </c>
      <c r="BV39" s="1">
        <f t="shared" si="83"/>
        <v>1.1855753106472473</v>
      </c>
      <c r="BW39" s="1">
        <f t="shared" si="84"/>
        <v>7.7495281785842515E-2</v>
      </c>
      <c r="BX39" s="2">
        <v>8</v>
      </c>
      <c r="BY39" s="2">
        <v>372.11099999999999</v>
      </c>
      <c r="BZ39" s="1">
        <v>12.681900000000001</v>
      </c>
      <c r="CA39" s="1">
        <v>2.6917</v>
      </c>
      <c r="CB39" s="1">
        <v>3.8702000000000001</v>
      </c>
      <c r="CC39" s="1">
        <v>95.781099999999995</v>
      </c>
      <c r="CD39" s="1">
        <f t="shared" si="85"/>
        <v>1.3784665957110405</v>
      </c>
      <c r="CE39" s="1">
        <f t="shared" si="86"/>
        <v>6.9501075374929971E-2</v>
      </c>
      <c r="CF39" s="2">
        <v>8</v>
      </c>
      <c r="CG39" s="2">
        <v>372.28199999999998</v>
      </c>
      <c r="CH39" s="1">
        <v>27.528099999999998</v>
      </c>
      <c r="CI39" s="1">
        <v>3.0211000000000001</v>
      </c>
      <c r="CJ39" s="1">
        <v>3.8256000000000001</v>
      </c>
      <c r="CK39" s="1">
        <v>214.14400000000001</v>
      </c>
      <c r="CL39" s="1">
        <f t="shared" si="87"/>
        <v>1.9178471048554679</v>
      </c>
      <c r="CM39" s="1">
        <f t="shared" si="88"/>
        <v>9.2902074002013321E-2</v>
      </c>
      <c r="CN39" s="2">
        <v>8</v>
      </c>
      <c r="CO39" s="2">
        <v>371.96499999999997</v>
      </c>
      <c r="CP39" s="1">
        <v>19.718599999999999</v>
      </c>
      <c r="CQ39" s="1">
        <v>2.7881</v>
      </c>
      <c r="CR39" s="1">
        <v>3.4666999999999999</v>
      </c>
      <c r="CS39" s="1">
        <v>139.89320000000001</v>
      </c>
      <c r="CT39" s="1">
        <f t="shared" si="89"/>
        <v>1.7383508429435628</v>
      </c>
      <c r="CU39" s="1">
        <f t="shared" si="90"/>
        <v>0.10879891590881569</v>
      </c>
      <c r="CV39" s="2">
        <v>8</v>
      </c>
      <c r="CW39" s="2">
        <v>371.72</v>
      </c>
      <c r="CX39" s="1">
        <v>16.446100000000001</v>
      </c>
      <c r="CY39" s="1">
        <v>2.5508000000000002</v>
      </c>
      <c r="CZ39" s="1">
        <v>3.5882000000000001</v>
      </c>
      <c r="DA39" s="1">
        <v>115.9404</v>
      </c>
      <c r="DB39" s="1">
        <f t="shared" si="91"/>
        <v>1.8106403724402871</v>
      </c>
      <c r="DC39" s="1">
        <f t="shared" si="92"/>
        <v>0.11856920980756447</v>
      </c>
      <c r="DD39" s="2">
        <v>8</v>
      </c>
      <c r="DE39" s="2">
        <v>372.27199999999999</v>
      </c>
      <c r="DF39" s="1">
        <v>13.9316</v>
      </c>
      <c r="DG39" s="1">
        <v>2.8767</v>
      </c>
      <c r="DH39" s="1">
        <v>3.9676</v>
      </c>
      <c r="DI39" s="1">
        <v>109.26949999999999</v>
      </c>
      <c r="DJ39" s="1">
        <f t="shared" si="93"/>
        <v>1.9431655184296677</v>
      </c>
      <c r="DK39" s="1">
        <f t="shared" si="94"/>
        <v>9.6999120905381347E-2</v>
      </c>
      <c r="DL39" s="2">
        <v>8</v>
      </c>
      <c r="DM39" s="2">
        <v>372.17899999999997</v>
      </c>
      <c r="DN39" s="1">
        <v>16.697700000000001</v>
      </c>
      <c r="DO39" s="1">
        <v>2.9529000000000001</v>
      </c>
      <c r="DP39" s="1">
        <v>4.0102000000000002</v>
      </c>
      <c r="DQ39" s="1">
        <v>133.02760000000001</v>
      </c>
      <c r="DR39" s="1">
        <f t="shared" si="95"/>
        <v>2.2842647874513626</v>
      </c>
      <c r="DS39" s="1">
        <f t="shared" si="96"/>
        <v>0.11163692663358703</v>
      </c>
      <c r="DT39" s="2">
        <v>8</v>
      </c>
      <c r="DU39" s="2">
        <v>372.53300000000002</v>
      </c>
      <c r="DV39" s="1">
        <v>30.141200000000001</v>
      </c>
      <c r="DW39" s="1">
        <v>4</v>
      </c>
      <c r="DX39" s="1">
        <v>4.5999999999999999E-3</v>
      </c>
      <c r="DY39" s="1">
        <v>128.53970000000001</v>
      </c>
      <c r="DZ39" s="1">
        <f t="shared" si="97"/>
        <v>1.2297346357721093</v>
      </c>
      <c r="EA39" s="1">
        <f t="shared" si="98"/>
        <v>6.4675644395631518E-2</v>
      </c>
    </row>
    <row r="40" spans="1:137" x14ac:dyDescent="0.3">
      <c r="A40" s="1" t="s">
        <v>43</v>
      </c>
      <c r="B40" s="1">
        <f>AVERAGEA(E40,M40,U40,AC40,AK40,AS40,BA40,BI40,BQ40,BY40,CG40,CO40,CW40,DE40,DM40,DU40,EC40)</f>
        <v>376.67399999999998</v>
      </c>
      <c r="C40" s="1">
        <f>STDEVA(E40,M40,U40,AC40,AK40,AS40,BA40,BI40,BQ40,BY40,CG40,CO40,CW40,DE40,DM40,DU40,EC40)</f>
        <v>0.90651089348114133</v>
      </c>
      <c r="J40" s="1">
        <f t="shared" si="67"/>
        <v>0</v>
      </c>
      <c r="K40" s="1">
        <f t="shared" si="68"/>
        <v>0</v>
      </c>
      <c r="R40" s="1">
        <f t="shared" si="69"/>
        <v>0</v>
      </c>
      <c r="S40" s="1">
        <f t="shared" si="70"/>
        <v>0</v>
      </c>
      <c r="Z40" s="1">
        <f t="shared" si="71"/>
        <v>0</v>
      </c>
      <c r="AA40" s="1">
        <f t="shared" si="72"/>
        <v>0</v>
      </c>
      <c r="AH40" s="1">
        <f t="shared" si="73"/>
        <v>0</v>
      </c>
      <c r="AI40" s="1">
        <f t="shared" si="74"/>
        <v>0</v>
      </c>
      <c r="AP40" s="1">
        <f t="shared" si="75"/>
        <v>0</v>
      </c>
      <c r="AQ40" s="1">
        <f t="shared" si="76"/>
        <v>0</v>
      </c>
      <c r="AX40" s="1">
        <f t="shared" si="77"/>
        <v>0</v>
      </c>
      <c r="AY40" s="1">
        <f t="shared" si="78"/>
        <v>0</v>
      </c>
      <c r="BF40" s="1">
        <f t="shared" si="79"/>
        <v>0</v>
      </c>
      <c r="BG40" s="1">
        <f t="shared" si="80"/>
        <v>0</v>
      </c>
      <c r="BN40" s="1">
        <f t="shared" si="81"/>
        <v>0</v>
      </c>
      <c r="BO40" s="1">
        <f t="shared" si="82"/>
        <v>0</v>
      </c>
      <c r="BV40" s="1">
        <f t="shared" si="83"/>
        <v>0</v>
      </c>
      <c r="BW40" s="1">
        <f t="shared" si="84"/>
        <v>0</v>
      </c>
      <c r="CD40" s="1">
        <f t="shared" si="85"/>
        <v>0</v>
      </c>
      <c r="CE40" s="1">
        <f t="shared" si="86"/>
        <v>0</v>
      </c>
      <c r="CL40" s="1">
        <f t="shared" si="87"/>
        <v>0</v>
      </c>
      <c r="CM40" s="1">
        <f t="shared" si="88"/>
        <v>0</v>
      </c>
      <c r="CT40" s="1">
        <f t="shared" si="89"/>
        <v>0</v>
      </c>
      <c r="CU40" s="1">
        <f t="shared" si="90"/>
        <v>0</v>
      </c>
      <c r="DB40" s="1">
        <f t="shared" si="91"/>
        <v>0</v>
      </c>
      <c r="DC40" s="1">
        <f t="shared" si="92"/>
        <v>0</v>
      </c>
      <c r="DJ40" s="1">
        <f t="shared" si="93"/>
        <v>0</v>
      </c>
      <c r="DK40" s="1">
        <f t="shared" si="94"/>
        <v>0</v>
      </c>
      <c r="DR40" s="1">
        <f t="shared" si="95"/>
        <v>0</v>
      </c>
      <c r="DS40" s="1">
        <f t="shared" si="96"/>
        <v>0</v>
      </c>
      <c r="DT40" s="2">
        <v>9</v>
      </c>
      <c r="DU40" s="2">
        <v>376.03300000000002</v>
      </c>
      <c r="DV40" s="1">
        <v>5.4618000000000002</v>
      </c>
      <c r="DW40" s="1">
        <v>10</v>
      </c>
      <c r="DX40" s="1">
        <v>10</v>
      </c>
      <c r="DY40" s="1">
        <v>121.49120000000001</v>
      </c>
      <c r="DZ40" s="1">
        <f t="shared" si="97"/>
        <v>1.1623018925788411</v>
      </c>
      <c r="EA40" s="1">
        <f t="shared" si="98"/>
        <v>6.1129142579285201E-2</v>
      </c>
      <c r="EB40" s="2">
        <v>2</v>
      </c>
      <c r="EC40" s="2">
        <v>377.315</v>
      </c>
      <c r="ED40" s="1">
        <v>36.8872</v>
      </c>
      <c r="EE40" s="1">
        <v>7.1706000000000003</v>
      </c>
      <c r="EF40" s="1">
        <v>9.2162000000000006</v>
      </c>
      <c r="EG40" s="1">
        <v>685.92110000000002</v>
      </c>
    </row>
    <row r="41" spans="1:137" x14ac:dyDescent="0.3">
      <c r="A41" s="1" t="s">
        <v>46</v>
      </c>
      <c r="B41" s="1">
        <f>AVERAGEA(E41,M41,U41,AC41,AK41,AS41,BA41,BI41,BQ41,BY41,CG41,CO41,CW41,DE41,DM41,DU41,EC41)</f>
        <v>399.68099999999998</v>
      </c>
      <c r="J41" s="1">
        <f t="shared" si="67"/>
        <v>0</v>
      </c>
      <c r="K41" s="1">
        <f t="shared" si="68"/>
        <v>0</v>
      </c>
      <c r="R41" s="1">
        <f t="shared" si="69"/>
        <v>0</v>
      </c>
      <c r="S41" s="1">
        <f t="shared" si="70"/>
        <v>0</v>
      </c>
      <c r="Z41" s="1">
        <f t="shared" si="71"/>
        <v>0</v>
      </c>
      <c r="AA41" s="1">
        <f t="shared" si="72"/>
        <v>0</v>
      </c>
      <c r="AH41" s="1">
        <f t="shared" si="73"/>
        <v>0</v>
      </c>
      <c r="AI41" s="1">
        <f t="shared" si="74"/>
        <v>0</v>
      </c>
      <c r="AP41" s="1">
        <f t="shared" si="75"/>
        <v>0</v>
      </c>
      <c r="AQ41" s="1">
        <f t="shared" si="76"/>
        <v>0</v>
      </c>
      <c r="AX41" s="1">
        <f t="shared" si="77"/>
        <v>0</v>
      </c>
      <c r="AY41" s="1">
        <f t="shared" si="78"/>
        <v>0</v>
      </c>
      <c r="BF41" s="1">
        <f t="shared" si="79"/>
        <v>0</v>
      </c>
      <c r="BG41" s="1">
        <f t="shared" si="80"/>
        <v>0</v>
      </c>
      <c r="BN41" s="1">
        <f t="shared" si="81"/>
        <v>0</v>
      </c>
      <c r="BO41" s="1">
        <f t="shared" si="82"/>
        <v>0</v>
      </c>
      <c r="BV41" s="1">
        <f t="shared" si="83"/>
        <v>0</v>
      </c>
      <c r="BW41" s="1">
        <f t="shared" si="84"/>
        <v>0</v>
      </c>
      <c r="CD41" s="1">
        <f t="shared" si="85"/>
        <v>0</v>
      </c>
      <c r="CE41" s="1">
        <f t="shared" si="86"/>
        <v>0</v>
      </c>
      <c r="CL41" s="1">
        <f t="shared" si="87"/>
        <v>0</v>
      </c>
      <c r="CM41" s="1">
        <f t="shared" si="88"/>
        <v>0</v>
      </c>
      <c r="CT41" s="1">
        <f t="shared" si="89"/>
        <v>0</v>
      </c>
      <c r="CU41" s="1">
        <f t="shared" si="90"/>
        <v>0</v>
      </c>
      <c r="DB41" s="1">
        <f t="shared" si="91"/>
        <v>0</v>
      </c>
      <c r="DC41" s="1">
        <f t="shared" si="92"/>
        <v>0</v>
      </c>
      <c r="DJ41" s="1">
        <f t="shared" si="93"/>
        <v>0</v>
      </c>
      <c r="DK41" s="1">
        <f t="shared" si="94"/>
        <v>0</v>
      </c>
      <c r="DR41" s="1">
        <f t="shared" si="95"/>
        <v>0</v>
      </c>
      <c r="DS41" s="1">
        <f t="shared" si="96"/>
        <v>0</v>
      </c>
      <c r="DZ41" s="1">
        <f t="shared" si="97"/>
        <v>0</v>
      </c>
      <c r="EA41" s="1">
        <f t="shared" si="98"/>
        <v>0</v>
      </c>
      <c r="EB41" s="2">
        <v>3</v>
      </c>
      <c r="EC41" s="2">
        <v>399.68099999999998</v>
      </c>
      <c r="ED41" s="1">
        <v>67.864000000000004</v>
      </c>
      <c r="EE41" s="1">
        <v>3.1863000000000001</v>
      </c>
      <c r="EF41" s="1">
        <v>4.4634999999999998</v>
      </c>
      <c r="EG41" s="1">
        <v>595.23609999999996</v>
      </c>
    </row>
    <row r="42" spans="1:137" x14ac:dyDescent="0.3">
      <c r="A42" s="1" t="s">
        <v>46</v>
      </c>
      <c r="B42" s="1">
        <f>AVERAGEA(E42,M42,U42,AC42,AK42,AS42,BA42,BI42,BQ42,BY42,CG42,CO42,CW42,DE42,DM42,DU42,EC42)</f>
        <v>407.30399999999997</v>
      </c>
      <c r="J42" s="1">
        <f t="shared" si="67"/>
        <v>0</v>
      </c>
      <c r="K42" s="1">
        <f t="shared" si="68"/>
        <v>0</v>
      </c>
      <c r="R42" s="1">
        <f t="shared" si="69"/>
        <v>0</v>
      </c>
      <c r="S42" s="1">
        <f t="shared" si="70"/>
        <v>0</v>
      </c>
      <c r="Z42" s="1">
        <f t="shared" si="71"/>
        <v>0</v>
      </c>
      <c r="AA42" s="1">
        <f t="shared" si="72"/>
        <v>0</v>
      </c>
      <c r="AH42" s="1">
        <f t="shared" si="73"/>
        <v>0</v>
      </c>
      <c r="AI42" s="1">
        <f t="shared" si="74"/>
        <v>0</v>
      </c>
      <c r="AP42" s="1">
        <f t="shared" si="75"/>
        <v>0</v>
      </c>
      <c r="AQ42" s="1">
        <f t="shared" si="76"/>
        <v>0</v>
      </c>
      <c r="AX42" s="1">
        <f t="shared" si="77"/>
        <v>0</v>
      </c>
      <c r="AY42" s="1">
        <f t="shared" si="78"/>
        <v>0</v>
      </c>
      <c r="BF42" s="1">
        <f t="shared" si="79"/>
        <v>0</v>
      </c>
      <c r="BG42" s="1">
        <f t="shared" si="80"/>
        <v>0</v>
      </c>
      <c r="BN42" s="1">
        <f t="shared" si="81"/>
        <v>0</v>
      </c>
      <c r="BO42" s="1">
        <f t="shared" si="82"/>
        <v>0</v>
      </c>
      <c r="BV42" s="1">
        <f t="shared" si="83"/>
        <v>0</v>
      </c>
      <c r="BW42" s="1">
        <f t="shared" si="84"/>
        <v>0</v>
      </c>
      <c r="CD42" s="1">
        <f t="shared" si="85"/>
        <v>0</v>
      </c>
      <c r="CE42" s="1">
        <f t="shared" si="86"/>
        <v>0</v>
      </c>
      <c r="CL42" s="1">
        <f t="shared" si="87"/>
        <v>0</v>
      </c>
      <c r="CM42" s="1">
        <f t="shared" si="88"/>
        <v>0</v>
      </c>
      <c r="CT42" s="1">
        <f t="shared" si="89"/>
        <v>0</v>
      </c>
      <c r="CU42" s="1">
        <f t="shared" si="90"/>
        <v>0</v>
      </c>
      <c r="DB42" s="1">
        <f t="shared" si="91"/>
        <v>0</v>
      </c>
      <c r="DC42" s="1">
        <f t="shared" si="92"/>
        <v>0</v>
      </c>
      <c r="DJ42" s="1">
        <f t="shared" si="93"/>
        <v>0</v>
      </c>
      <c r="DK42" s="1">
        <f t="shared" si="94"/>
        <v>0</v>
      </c>
      <c r="DR42" s="1">
        <f t="shared" si="95"/>
        <v>0</v>
      </c>
      <c r="DS42" s="1">
        <f t="shared" si="96"/>
        <v>0</v>
      </c>
      <c r="DZ42" s="1">
        <f t="shared" si="97"/>
        <v>0</v>
      </c>
      <c r="EA42" s="1">
        <f t="shared" si="98"/>
        <v>0</v>
      </c>
      <c r="EB42" s="2">
        <v>4</v>
      </c>
      <c r="EC42" s="2">
        <v>407.30399999999997</v>
      </c>
      <c r="ED42" s="1">
        <v>25.093699999999998</v>
      </c>
      <c r="EE42" s="1">
        <v>6.9428999999999998</v>
      </c>
      <c r="EF42" s="1">
        <v>8.0846999999999998</v>
      </c>
      <c r="EG42" s="1">
        <v>424.09899999999999</v>
      </c>
    </row>
    <row r="43" spans="1:137" x14ac:dyDescent="0.3">
      <c r="A43" s="7" t="s">
        <v>97</v>
      </c>
      <c r="J43" s="1">
        <f>SUM(J32:J42)</f>
        <v>6.0235515272121098</v>
      </c>
      <c r="K43" s="1">
        <f>SUM(K32:K42)</f>
        <v>0.2807524157928456</v>
      </c>
      <c r="R43" s="1">
        <f>SUM(R32:R42)</f>
        <v>6.7030922392024079</v>
      </c>
      <c r="S43" s="1">
        <f>SUM(S32:S42)</f>
        <v>0.34338202953347613</v>
      </c>
      <c r="Z43" s="1">
        <f>SUM(Z32:Z42)</f>
        <v>8.3408616147923169</v>
      </c>
      <c r="AA43" s="1">
        <f>SUM(AA32:AA42)</f>
        <v>0.39951774252876016</v>
      </c>
      <c r="AH43" s="1">
        <f>SUM(AH32:AH42)</f>
        <v>8.5477817803446232</v>
      </c>
      <c r="AI43" s="1">
        <f>SUM(AI32:AI42)</f>
        <v>0.5000596202800377</v>
      </c>
      <c r="AP43" s="1">
        <f>SUM(AP32:AP42)</f>
        <v>8.2082885900681379</v>
      </c>
      <c r="AQ43" s="1">
        <f>SUM(AQ32:AQ42)</f>
        <v>0.54150858373587907</v>
      </c>
      <c r="AX43" s="1">
        <f>SUM(AX32:AX42)</f>
        <v>8.2613787481555896</v>
      </c>
      <c r="AY43" s="1">
        <f>SUM(AY32:AY42)</f>
        <v>0.44504487989951858</v>
      </c>
      <c r="BF43" s="1">
        <f>SUM(BF32:BF42)</f>
        <v>10.873559671846456</v>
      </c>
      <c r="BG43" s="1">
        <f>SUM(BG32:BG42)</f>
        <v>0.52950826465966694</v>
      </c>
      <c r="BN43" s="1">
        <f>SUM(BN32:BN42)</f>
        <v>10.285856798079815</v>
      </c>
      <c r="BO43" s="1">
        <f>SUM(BO32:BO42)</f>
        <v>0.66707550446153974</v>
      </c>
      <c r="BV43" s="1">
        <f>SUM(BV32:BV42)</f>
        <v>10.55252257250646</v>
      </c>
      <c r="BW43" s="1">
        <f>SUM(BW32:BW42)</f>
        <v>0.6897669873551957</v>
      </c>
      <c r="CD43" s="1">
        <f>SUM(CD32:CD42)</f>
        <v>9.7475279202482312</v>
      </c>
      <c r="CE43" s="1">
        <f>SUM(CE32:CE42)</f>
        <v>0.49146179879314189</v>
      </c>
      <c r="CL43" s="1">
        <f>SUM(CL32:CL42)</f>
        <v>13.162184931387605</v>
      </c>
      <c r="CM43" s="1">
        <f>SUM(CM32:CM42)</f>
        <v>0.63758694602305521</v>
      </c>
      <c r="CT43" s="1">
        <f>SUM(CT32:CT42)</f>
        <v>12.473349376146508</v>
      </c>
      <c r="CU43" s="1">
        <f>SUM(CU32:CU42)</f>
        <v>0.78067491115813947</v>
      </c>
      <c r="DB43" s="1">
        <f>SUM(DB32:DB42)</f>
        <v>12.860376355467116</v>
      </c>
      <c r="DC43" s="1">
        <f>SUM(DC32:DC42)</f>
        <v>0.84215766173407236</v>
      </c>
      <c r="DJ43" s="1">
        <f>SUM(DJ32:DJ42)</f>
        <v>11.899943536441208</v>
      </c>
      <c r="DK43" s="1">
        <f>SUM(DK32:DK42)</f>
        <v>0.59402251167532283</v>
      </c>
      <c r="DR43" s="1">
        <f>SUM(DR32:DR42)</f>
        <v>13.086013436314328</v>
      </c>
      <c r="DS43" s="1">
        <f>SUM(DS32:DS42)</f>
        <v>0.63954158464523569</v>
      </c>
      <c r="DZ43" s="1">
        <f>SUM(DZ32:DZ42)</f>
        <v>16.711176008290042</v>
      </c>
      <c r="EA43" s="1">
        <f>SUM(EA32:EA42)</f>
        <v>0.87889374301177892</v>
      </c>
    </row>
    <row r="44" spans="1:137" s="9" customFormat="1" x14ac:dyDescent="0.3">
      <c r="A44" s="7" t="s">
        <v>98</v>
      </c>
      <c r="D44" s="8"/>
      <c r="E44" s="8"/>
      <c r="J44" s="9">
        <f>J36+J38</f>
        <v>0</v>
      </c>
      <c r="K44" s="9">
        <f>K36+K38</f>
        <v>0</v>
      </c>
      <c r="L44" s="8"/>
      <c r="M44" s="8"/>
      <c r="R44" s="9">
        <f>R36+R38</f>
        <v>0.29665485921611762</v>
      </c>
      <c r="S44" s="9">
        <f>S36+S38</f>
        <v>1.5196859000812286E-2</v>
      </c>
      <c r="T44" s="8"/>
      <c r="U44" s="8"/>
      <c r="Z44" s="9">
        <f>Z36+Z38</f>
        <v>0.49413514972145917</v>
      </c>
      <c r="AA44" s="9">
        <f>AA36+AA38</f>
        <v>2.3668509158660075E-2</v>
      </c>
      <c r="AB44" s="8"/>
      <c r="AC44" s="8"/>
      <c r="AH44" s="9">
        <f>AH36+AH38</f>
        <v>1.5808038906177628</v>
      </c>
      <c r="AI44" s="9">
        <f>AI36+AI38</f>
        <v>9.2479688133504739E-2</v>
      </c>
      <c r="AJ44" s="8"/>
      <c r="AK44" s="8"/>
      <c r="AP44" s="9">
        <f>AP36+AP38</f>
        <v>1.5291690855336011</v>
      </c>
      <c r="AQ44" s="9">
        <f>AQ36+AQ38</f>
        <v>0.10088073496854424</v>
      </c>
      <c r="AR44" s="8"/>
      <c r="AS44" s="8"/>
      <c r="AX44" s="9">
        <f>AX36+AX38</f>
        <v>0.76685115464236064</v>
      </c>
      <c r="AY44" s="9">
        <f>AY36+AY38</f>
        <v>4.1310680749845834E-2</v>
      </c>
      <c r="AZ44" s="8"/>
      <c r="BA44" s="8"/>
      <c r="BF44" s="9">
        <f>BF36+BF38</f>
        <v>1.1541634172176285</v>
      </c>
      <c r="BG44" s="9">
        <f>BG36+BG38</f>
        <v>5.6204139824322964E-2</v>
      </c>
      <c r="BH44" s="8"/>
      <c r="BI44" s="8"/>
      <c r="BN44" s="9">
        <f>BN36+BN38</f>
        <v>0.75541162811962848</v>
      </c>
      <c r="BO44" s="9">
        <f>BO36+BO38</f>
        <v>4.8991212185462887E-2</v>
      </c>
      <c r="BP44" s="8"/>
      <c r="BQ44" s="8"/>
      <c r="BV44" s="9">
        <f>BV36+BV38</f>
        <v>1.1287101237080224</v>
      </c>
      <c r="BW44" s="9">
        <f>BW36+BW38</f>
        <v>7.3778281569927065E-2</v>
      </c>
      <c r="BX44" s="8"/>
      <c r="BY44" s="8"/>
      <c r="CD44" s="9">
        <f>CD36+CD38</f>
        <v>1.3671819512697361</v>
      </c>
      <c r="CE44" s="9">
        <f>CE36+CE38</f>
        <v>6.8932113510830659E-2</v>
      </c>
      <c r="CL44" s="9">
        <f>CL36+CL38</f>
        <v>1.8793914690051108</v>
      </c>
      <c r="CM44" s="9">
        <f>CM36+CM38</f>
        <v>9.1039251716274555E-2</v>
      </c>
      <c r="CT44" s="9">
        <f>CT36+CT38</f>
        <v>1.6343007036351218</v>
      </c>
      <c r="CU44" s="9">
        <f>CU36+CU38</f>
        <v>0.10228668484632747</v>
      </c>
      <c r="CV44" s="8"/>
      <c r="CW44" s="8"/>
      <c r="DB44" s="9">
        <f>DB36+DB38</f>
        <v>1.7545285179169463</v>
      </c>
      <c r="DC44" s="9">
        <f>DC36+DC38</f>
        <v>0.11489474283282074</v>
      </c>
      <c r="DD44" s="8"/>
      <c r="DE44" s="8"/>
      <c r="DJ44" s="9">
        <f>DJ36+DJ38</f>
        <v>2.0763922021284085</v>
      </c>
      <c r="DK44" s="9">
        <f>DK36+DK38</f>
        <v>0.10364954315575173</v>
      </c>
      <c r="DL44" s="8"/>
      <c r="DM44" s="8"/>
      <c r="DR44" s="9">
        <f>DR36+DR38</f>
        <v>2.564030884682539</v>
      </c>
      <c r="DS44" s="9">
        <f>DS36+DS38</f>
        <v>0.12530969672693892</v>
      </c>
      <c r="DZ44" s="9">
        <f>DZ36+DZ38</f>
        <v>2.4703067279518702</v>
      </c>
      <c r="EA44" s="9">
        <f>EA36+EA38</f>
        <v>0.12992126499294523</v>
      </c>
      <c r="EB44" s="8"/>
      <c r="EC44" s="8"/>
    </row>
    <row r="45" spans="1:137" s="9" customFormat="1" x14ac:dyDescent="0.3">
      <c r="A45" s="7" t="s">
        <v>177</v>
      </c>
      <c r="D45" s="8"/>
      <c r="E45" s="8"/>
      <c r="J45" s="9">
        <f>J40+J39</f>
        <v>0</v>
      </c>
      <c r="K45" s="9">
        <f>K40+K39</f>
        <v>0</v>
      </c>
      <c r="L45" s="8"/>
      <c r="M45" s="8"/>
      <c r="R45" s="9">
        <f>R40+R39</f>
        <v>0.2469428303431242</v>
      </c>
      <c r="S45" s="9">
        <f>S40+S39</f>
        <v>1.2650240700261136E-2</v>
      </c>
      <c r="T45" s="8"/>
      <c r="U45" s="8"/>
      <c r="Z45" s="9">
        <f>Z40+Z39</f>
        <v>0.61763859205457805</v>
      </c>
      <c r="AA45" s="9">
        <f>AA40+AA39</f>
        <v>2.9584182952834055E-2</v>
      </c>
      <c r="AB45" s="8"/>
      <c r="AC45" s="8"/>
      <c r="AH45" s="9">
        <f>AH40+AH39</f>
        <v>0.56903968427284457</v>
      </c>
      <c r="AI45" s="9">
        <f>AI40+AI39</f>
        <v>3.3289779237939167E-2</v>
      </c>
      <c r="AJ45" s="8"/>
      <c r="AK45" s="8"/>
      <c r="AP45" s="9">
        <f>AP40+AP39</f>
        <v>0.54615232392488966</v>
      </c>
      <c r="AQ45" s="9">
        <f>AQ40+AQ39</f>
        <v>3.6030186827309268E-2</v>
      </c>
      <c r="AR45" s="8"/>
      <c r="AS45" s="8"/>
      <c r="AX45" s="9">
        <f>AX40+AX39</f>
        <v>0.74006183832519257</v>
      </c>
      <c r="AY45" s="9">
        <f>AY40+AY39</f>
        <v>3.9867525990039419E-2</v>
      </c>
      <c r="AZ45" s="8"/>
      <c r="BA45" s="8"/>
      <c r="BF45" s="9">
        <f>BF40+BF39</f>
        <v>1.2176326103887347</v>
      </c>
      <c r="BG45" s="9">
        <f>BG40+BG39</f>
        <v>5.9294890539785282E-2</v>
      </c>
      <c r="BH45" s="8"/>
      <c r="BI45" s="8"/>
      <c r="BN45" s="9">
        <f>BN40+BN39</f>
        <v>1.0505075210319894</v>
      </c>
      <c r="BO45" s="9">
        <f>BO40+BO39</f>
        <v>6.8129262179099814E-2</v>
      </c>
      <c r="BP45" s="8"/>
      <c r="BQ45" s="8"/>
      <c r="BV45" s="9">
        <f>BV40+BV39</f>
        <v>1.1855753106472473</v>
      </c>
      <c r="BW45" s="9">
        <f>BW40+BW39</f>
        <v>7.7495281785842515E-2</v>
      </c>
      <c r="BX45" s="8"/>
      <c r="BY45" s="8"/>
      <c r="CD45" s="9">
        <f>CD40+CD39</f>
        <v>1.3784665957110405</v>
      </c>
      <c r="CE45" s="9">
        <f>CE40+CE39</f>
        <v>6.9501075374929971E-2</v>
      </c>
      <c r="CF45" s="8"/>
      <c r="CG45" s="8"/>
      <c r="CL45" s="9">
        <f>CL40+CL39</f>
        <v>1.9178471048554679</v>
      </c>
      <c r="CM45" s="9">
        <f>CM40+CM39</f>
        <v>9.2902074002013321E-2</v>
      </c>
      <c r="CN45" s="8"/>
      <c r="CO45" s="8"/>
      <c r="CT45" s="9">
        <f>CT40+CT39</f>
        <v>1.7383508429435628</v>
      </c>
      <c r="CU45" s="9">
        <f>CU40+CU39</f>
        <v>0.10879891590881569</v>
      </c>
      <c r="CV45" s="8"/>
      <c r="CW45" s="8"/>
      <c r="DB45" s="9">
        <f>DB40+DB39</f>
        <v>1.8106403724402871</v>
      </c>
      <c r="DC45" s="9">
        <f>DC40+DC39</f>
        <v>0.11856920980756447</v>
      </c>
      <c r="DD45" s="8"/>
      <c r="DE45" s="8"/>
      <c r="DJ45" s="9">
        <f>DJ40+DJ39</f>
        <v>1.9431655184296677</v>
      </c>
      <c r="DK45" s="9">
        <f>DK40+DK39</f>
        <v>9.6999120905381347E-2</v>
      </c>
      <c r="DL45" s="8"/>
      <c r="DM45" s="8"/>
      <c r="DR45" s="9">
        <f>DR40+DR39</f>
        <v>2.2842647874513626</v>
      </c>
      <c r="DS45" s="9">
        <f>DS40+DS39</f>
        <v>0.11163692663358703</v>
      </c>
      <c r="DT45" s="8"/>
      <c r="DU45" s="8"/>
      <c r="DZ45" s="9">
        <f>DZ40+DZ39</f>
        <v>2.3920365283509506</v>
      </c>
      <c r="EA45" s="9">
        <f>EA40+EA39</f>
        <v>0.1258047869749167</v>
      </c>
      <c r="EB45" s="8"/>
      <c r="EC45" s="8"/>
    </row>
    <row r="46" spans="1:137" s="9" customFormat="1" x14ac:dyDescent="0.3">
      <c r="A46" s="7" t="s">
        <v>99</v>
      </c>
      <c r="D46" s="8"/>
      <c r="E46" s="8"/>
      <c r="J46" s="9">
        <v>0</v>
      </c>
      <c r="K46" s="9">
        <v>0</v>
      </c>
      <c r="L46" s="8"/>
      <c r="M46" s="8"/>
      <c r="R46" s="9">
        <f>R44/R34</f>
        <v>2.9092936177373887</v>
      </c>
      <c r="S46" s="9">
        <f>S44/S34</f>
        <v>2.9092936177373887</v>
      </c>
      <c r="T46" s="8"/>
      <c r="U46" s="8"/>
      <c r="Z46" s="9">
        <f>Z44/Z34</f>
        <v>1.6055957261177707</v>
      </c>
      <c r="AA46" s="9">
        <f>AA44/AA34</f>
        <v>1.6055957261177707</v>
      </c>
      <c r="AB46" s="8"/>
      <c r="AC46" s="8"/>
      <c r="AH46" s="9">
        <f>AH44/AH34</f>
        <v>4.9509114806560381</v>
      </c>
      <c r="AI46" s="9">
        <f>AI44/AI34</f>
        <v>4.9509114806560381</v>
      </c>
      <c r="AJ46" s="8"/>
      <c r="AK46" s="8"/>
      <c r="AP46" s="9">
        <f>AP44/AP34</f>
        <v>5.3607961942914368</v>
      </c>
      <c r="AQ46" s="9">
        <f>AQ44/AQ34</f>
        <v>5.3607961942914377</v>
      </c>
      <c r="AR46" s="8"/>
      <c r="AS46" s="8"/>
      <c r="AX46" s="9">
        <f>AX44/AX34</f>
        <v>1.4252554089371443</v>
      </c>
      <c r="AY46" s="9">
        <f>AY44/AY34</f>
        <v>1.4252554089371443</v>
      </c>
      <c r="AZ46" s="8"/>
      <c r="BA46" s="8"/>
      <c r="BF46" s="9">
        <f>BF44/BF34</f>
        <v>1.2978840436607173</v>
      </c>
      <c r="BG46" s="9">
        <f>BG44/BG34</f>
        <v>1.2978840436607171</v>
      </c>
      <c r="BH46" s="8"/>
      <c r="BI46" s="8"/>
      <c r="BN46" s="9">
        <f>BN44/BN34</f>
        <v>1.0841800144183158</v>
      </c>
      <c r="BO46" s="9">
        <f>BO44/BO34</f>
        <v>1.0841800144183158</v>
      </c>
      <c r="BP46" s="8"/>
      <c r="BQ46" s="8"/>
      <c r="BV46" s="9">
        <f>BV44/BV34</f>
        <v>1.3059510173831017</v>
      </c>
      <c r="BW46" s="9">
        <f>BW44/BW34</f>
        <v>1.3059510173831017</v>
      </c>
      <c r="BX46" s="8"/>
      <c r="BY46" s="8"/>
      <c r="CD46" s="9">
        <f>CD44/CD34</f>
        <v>1.4285048345137665</v>
      </c>
      <c r="CE46" s="9">
        <f>CE44/CE34</f>
        <v>1.4285048345137665</v>
      </c>
      <c r="CF46" s="8"/>
      <c r="CG46" s="8"/>
      <c r="CL46" s="9">
        <f>CL44/CL34</f>
        <v>1.4567218117348484</v>
      </c>
      <c r="CM46" s="9">
        <f>CM44/CM34</f>
        <v>1.4567218117348484</v>
      </c>
      <c r="CN46" s="8"/>
      <c r="CO46" s="8"/>
      <c r="CT46" s="9">
        <f>CT44/CT34</f>
        <v>1.1364070749051698</v>
      </c>
      <c r="CU46" s="9">
        <f>CU44/CU34</f>
        <v>1.1364070749051698</v>
      </c>
      <c r="CV46" s="8"/>
      <c r="CW46" s="8"/>
      <c r="DB46" s="9">
        <f>DB44/DB34</f>
        <v>1.2283371417950428</v>
      </c>
      <c r="DC46" s="9">
        <f>DC44/DC34</f>
        <v>1.2283371417950428</v>
      </c>
      <c r="DD46" s="8"/>
      <c r="DE46" s="8"/>
      <c r="DJ46" s="9">
        <f>DJ44/DJ34</f>
        <v>1.4840349677547275</v>
      </c>
      <c r="DK46" s="9">
        <f>DK44/DK34</f>
        <v>1.4840349677547275</v>
      </c>
      <c r="DL46" s="8"/>
      <c r="DM46" s="8"/>
      <c r="DR46" s="9">
        <f>DR44/DR34</f>
        <v>1.5635279224226479</v>
      </c>
      <c r="DS46" s="9">
        <f>DS44/DS34</f>
        <v>1.5635279224226482</v>
      </c>
      <c r="DT46" s="8"/>
      <c r="DU46" s="8"/>
      <c r="DZ46" s="9">
        <f>DZ44/DZ34</f>
        <v>1.1764773957975954</v>
      </c>
      <c r="EA46" s="9">
        <f>EA44/EA34</f>
        <v>1.1764773957975954</v>
      </c>
      <c r="EB46" s="8"/>
      <c r="EC46" s="8"/>
    </row>
    <row r="47" spans="1:137" s="9" customFormat="1" x14ac:dyDescent="0.3">
      <c r="A47" s="7" t="s">
        <v>100</v>
      </c>
      <c r="D47" s="8"/>
      <c r="E47" s="8"/>
      <c r="J47" s="9">
        <v>0</v>
      </c>
      <c r="K47" s="9">
        <v>0</v>
      </c>
      <c r="L47" s="8"/>
      <c r="M47" s="8"/>
      <c r="R47" s="9">
        <f>R44/R45</f>
        <v>1.2013098691868038</v>
      </c>
      <c r="S47" s="9">
        <f>S44/S45</f>
        <v>1.2013098691868038</v>
      </c>
      <c r="T47" s="8"/>
      <c r="U47" s="8"/>
      <c r="Z47" s="9">
        <f>Z44/Z45</f>
        <v>0.80003930466474893</v>
      </c>
      <c r="AA47" s="9">
        <f>AA44/AA45</f>
        <v>0.80003930466474893</v>
      </c>
      <c r="AB47" s="8"/>
      <c r="AC47" s="8"/>
      <c r="AH47" s="9">
        <f>AH44/AH45</f>
        <v>2.778020469060634</v>
      </c>
      <c r="AI47" s="9">
        <f>AI44/AI45</f>
        <v>2.7780204690606345</v>
      </c>
      <c r="AJ47" s="8"/>
      <c r="AK47" s="8"/>
      <c r="AP47" s="9">
        <f>AP44/AP45</f>
        <v>2.7998948618296131</v>
      </c>
      <c r="AQ47" s="9">
        <f>AQ44/AQ45</f>
        <v>2.7998948618296136</v>
      </c>
      <c r="AR47" s="8"/>
      <c r="AS47" s="8"/>
      <c r="AX47" s="9">
        <f>AX44/AX45</f>
        <v>1.0361987538471029</v>
      </c>
      <c r="AY47" s="9">
        <f>AY44/AY45</f>
        <v>1.0361987538471029</v>
      </c>
      <c r="AZ47" s="8"/>
      <c r="BA47" s="8"/>
      <c r="BF47" s="9">
        <f>BF44/BF45</f>
        <v>0.94787492333106671</v>
      </c>
      <c r="BG47" s="9">
        <f>BG44/BG45</f>
        <v>0.94787492333106671</v>
      </c>
      <c r="BH47" s="8"/>
      <c r="BI47" s="8"/>
      <c r="BN47" s="9">
        <f>BN44/BN45</f>
        <v>0.71909207025717725</v>
      </c>
      <c r="BO47" s="9">
        <f>BO44/BO45</f>
        <v>0.71909207025717714</v>
      </c>
      <c r="BP47" s="8"/>
      <c r="BQ47" s="8"/>
      <c r="BV47" s="9">
        <f>BV44/BV45</f>
        <v>0.95203578682135326</v>
      </c>
      <c r="BW47" s="9">
        <f>BW44/BW45</f>
        <v>0.95203578682135326</v>
      </c>
      <c r="BX47" s="8"/>
      <c r="BY47" s="8"/>
      <c r="CD47" s="9">
        <f>CD44/CD45</f>
        <v>0.99181362502623172</v>
      </c>
      <c r="CE47" s="9">
        <f>CE44/CE45</f>
        <v>0.99181362502623172</v>
      </c>
      <c r="CF47" s="8"/>
      <c r="CG47" s="8"/>
      <c r="CL47" s="9">
        <f>CL44/CL45</f>
        <v>0.97994853930065751</v>
      </c>
      <c r="CM47" s="9">
        <f>CM44/CM45</f>
        <v>0.97994853930065762</v>
      </c>
      <c r="CN47" s="8"/>
      <c r="CO47" s="8"/>
      <c r="CT47" s="9">
        <f>CT44/CT45</f>
        <v>0.94014433868122271</v>
      </c>
      <c r="CU47" s="9">
        <f>CU44/CU45</f>
        <v>0.9401443386812226</v>
      </c>
      <c r="CV47" s="8"/>
      <c r="CW47" s="8"/>
      <c r="DB47" s="9">
        <f>DB44/DB45</f>
        <v>0.96900993958965131</v>
      </c>
      <c r="DC47" s="9">
        <f>DC44/DC45</f>
        <v>0.96900993958965131</v>
      </c>
      <c r="DD47" s="8"/>
      <c r="DE47" s="8"/>
      <c r="DJ47" s="9">
        <f>DJ44/DJ45</f>
        <v>1.0685616754904159</v>
      </c>
      <c r="DK47" s="9">
        <f>DK44/DK45</f>
        <v>1.0685616754904159</v>
      </c>
      <c r="DL47" s="8"/>
      <c r="DM47" s="8"/>
      <c r="DR47" s="9">
        <f>DR44/DR45</f>
        <v>1.1224753359453226</v>
      </c>
      <c r="DS47" s="9">
        <f>DS44/DS45</f>
        <v>1.1224753359453226</v>
      </c>
      <c r="DT47" s="8"/>
      <c r="DU47" s="8"/>
      <c r="DZ47" s="9">
        <f>DZ44/DZ45</f>
        <v>1.0327211556651597</v>
      </c>
      <c r="EA47" s="9">
        <f>EA44/EA45</f>
        <v>1.0327211556651599</v>
      </c>
      <c r="EB47" s="8"/>
      <c r="EC47" s="8"/>
    </row>
    <row r="49" spans="1:137" x14ac:dyDescent="0.3">
      <c r="A49" s="1" t="s">
        <v>101</v>
      </c>
      <c r="B49" s="1" t="s">
        <v>3</v>
      </c>
      <c r="C49" s="1" t="s">
        <v>4</v>
      </c>
      <c r="D49" s="2" t="s">
        <v>102</v>
      </c>
      <c r="J49" s="1" t="s">
        <v>79</v>
      </c>
      <c r="K49" s="1" t="s">
        <v>80</v>
      </c>
      <c r="L49" s="2" t="s">
        <v>5</v>
      </c>
      <c r="M49" s="2" t="s">
        <v>6</v>
      </c>
      <c r="N49" s="1" t="s">
        <v>7</v>
      </c>
      <c r="O49" s="1" t="s">
        <v>8</v>
      </c>
      <c r="P49" s="1" t="s">
        <v>9</v>
      </c>
      <c r="Q49" s="1" t="s">
        <v>10</v>
      </c>
      <c r="S49" s="1" t="s">
        <v>80</v>
      </c>
      <c r="T49" s="2" t="s">
        <v>5</v>
      </c>
      <c r="U49" s="2" t="s">
        <v>6</v>
      </c>
      <c r="V49" s="1" t="s">
        <v>7</v>
      </c>
      <c r="W49" s="1" t="s">
        <v>8</v>
      </c>
      <c r="X49" s="1" t="s">
        <v>9</v>
      </c>
      <c r="Y49" s="1" t="s">
        <v>10</v>
      </c>
      <c r="AA49" s="1" t="s">
        <v>80</v>
      </c>
      <c r="AB49" s="2" t="s">
        <v>5</v>
      </c>
      <c r="AC49" s="2" t="s">
        <v>6</v>
      </c>
      <c r="AD49" s="1" t="s">
        <v>7</v>
      </c>
      <c r="AE49" s="1" t="s">
        <v>8</v>
      </c>
      <c r="AF49" s="1" t="s">
        <v>9</v>
      </c>
      <c r="AG49" s="1" t="s">
        <v>10</v>
      </c>
      <c r="AI49" s="1" t="s">
        <v>80</v>
      </c>
      <c r="AJ49" s="2" t="s">
        <v>5</v>
      </c>
      <c r="AK49" s="2" t="s">
        <v>6</v>
      </c>
      <c r="AL49" s="1" t="s">
        <v>7</v>
      </c>
      <c r="AM49" s="1" t="s">
        <v>8</v>
      </c>
      <c r="AN49" s="1" t="s">
        <v>9</v>
      </c>
      <c r="AO49" s="1" t="s">
        <v>10</v>
      </c>
      <c r="AQ49" s="1" t="s">
        <v>80</v>
      </c>
      <c r="AR49" s="2" t="s">
        <v>5</v>
      </c>
      <c r="AS49" s="2" t="s">
        <v>6</v>
      </c>
      <c r="AT49" s="1" t="s">
        <v>7</v>
      </c>
      <c r="AU49" s="1" t="s">
        <v>8</v>
      </c>
      <c r="AV49" s="1" t="s">
        <v>9</v>
      </c>
      <c r="AW49" s="1" t="s">
        <v>10</v>
      </c>
      <c r="AY49" s="1" t="s">
        <v>80</v>
      </c>
      <c r="AZ49" s="2" t="s">
        <v>5</v>
      </c>
      <c r="BA49" s="2" t="s">
        <v>6</v>
      </c>
      <c r="BB49" s="1" t="s">
        <v>7</v>
      </c>
      <c r="BC49" s="1" t="s">
        <v>8</v>
      </c>
      <c r="BD49" s="1" t="s">
        <v>9</v>
      </c>
      <c r="BE49" s="1" t="s">
        <v>10</v>
      </c>
      <c r="BG49" s="1" t="s">
        <v>80</v>
      </c>
      <c r="BH49" s="2" t="s">
        <v>5</v>
      </c>
      <c r="BI49" s="2" t="s">
        <v>6</v>
      </c>
      <c r="BJ49" s="1" t="s">
        <v>7</v>
      </c>
      <c r="BK49" s="1" t="s">
        <v>8</v>
      </c>
      <c r="BL49" s="1" t="s">
        <v>9</v>
      </c>
      <c r="BM49" s="1" t="s">
        <v>10</v>
      </c>
      <c r="BO49" s="1" t="s">
        <v>80</v>
      </c>
      <c r="BP49" s="2" t="s">
        <v>5</v>
      </c>
      <c r="BQ49" s="2" t="s">
        <v>6</v>
      </c>
      <c r="BR49" s="1" t="s">
        <v>7</v>
      </c>
      <c r="BS49" s="1" t="s">
        <v>8</v>
      </c>
      <c r="BT49" s="1" t="s">
        <v>9</v>
      </c>
      <c r="BU49" s="1" t="s">
        <v>10</v>
      </c>
      <c r="BW49" s="1" t="s">
        <v>80</v>
      </c>
      <c r="BX49" s="2" t="s">
        <v>5</v>
      </c>
      <c r="BY49" s="2" t="s">
        <v>6</v>
      </c>
      <c r="BZ49" s="1" t="s">
        <v>7</v>
      </c>
      <c r="CA49" s="1" t="s">
        <v>8</v>
      </c>
      <c r="CB49" s="1" t="s">
        <v>9</v>
      </c>
      <c r="CC49" s="1" t="s">
        <v>10</v>
      </c>
      <c r="CE49" s="1" t="s">
        <v>80</v>
      </c>
      <c r="CF49" s="2" t="s">
        <v>5</v>
      </c>
      <c r="CG49" s="2" t="s">
        <v>6</v>
      </c>
      <c r="CH49" s="1" t="s">
        <v>7</v>
      </c>
      <c r="CI49" s="1" t="s">
        <v>8</v>
      </c>
      <c r="CJ49" s="1" t="s">
        <v>9</v>
      </c>
      <c r="CK49" s="1" t="s">
        <v>10</v>
      </c>
      <c r="CM49" s="1" t="s">
        <v>80</v>
      </c>
      <c r="CN49" s="2" t="s">
        <v>5</v>
      </c>
      <c r="CO49" s="2" t="s">
        <v>6</v>
      </c>
      <c r="CP49" s="1" t="s">
        <v>7</v>
      </c>
      <c r="CQ49" s="1" t="s">
        <v>8</v>
      </c>
      <c r="CR49" s="1" t="s">
        <v>9</v>
      </c>
      <c r="CS49" s="1" t="s">
        <v>10</v>
      </c>
      <c r="CU49" s="1" t="s">
        <v>80</v>
      </c>
      <c r="CV49" s="2" t="s">
        <v>5</v>
      </c>
      <c r="CW49" s="2" t="s">
        <v>6</v>
      </c>
      <c r="CX49" s="1" t="s">
        <v>7</v>
      </c>
      <c r="CY49" s="1" t="s">
        <v>8</v>
      </c>
      <c r="CZ49" s="1" t="s">
        <v>9</v>
      </c>
      <c r="DA49" s="1" t="s">
        <v>10</v>
      </c>
      <c r="DC49" s="1" t="s">
        <v>80</v>
      </c>
      <c r="DD49" s="2" t="s">
        <v>5</v>
      </c>
      <c r="DE49" s="2" t="s">
        <v>6</v>
      </c>
      <c r="DF49" s="1" t="s">
        <v>7</v>
      </c>
      <c r="DG49" s="1" t="s">
        <v>8</v>
      </c>
      <c r="DH49" s="1" t="s">
        <v>9</v>
      </c>
      <c r="DI49" s="1" t="s">
        <v>10</v>
      </c>
      <c r="DK49" s="1" t="s">
        <v>80</v>
      </c>
      <c r="DL49" s="2" t="s">
        <v>5</v>
      </c>
      <c r="DM49" s="2" t="s">
        <v>6</v>
      </c>
      <c r="DN49" s="1" t="s">
        <v>7</v>
      </c>
      <c r="DO49" s="1" t="s">
        <v>8</v>
      </c>
      <c r="DP49" s="1" t="s">
        <v>9</v>
      </c>
      <c r="DQ49" s="1" t="s">
        <v>10</v>
      </c>
      <c r="DS49" s="1" t="s">
        <v>80</v>
      </c>
      <c r="DT49" s="2" t="s">
        <v>5</v>
      </c>
      <c r="DU49" s="2" t="s">
        <v>6</v>
      </c>
      <c r="DV49" s="1" t="s">
        <v>7</v>
      </c>
      <c r="DW49" s="1" t="s">
        <v>8</v>
      </c>
      <c r="DX49" s="1" t="s">
        <v>9</v>
      </c>
      <c r="DY49" s="1" t="s">
        <v>10</v>
      </c>
      <c r="EA49" s="1" t="s">
        <v>80</v>
      </c>
      <c r="EB49" s="2" t="s">
        <v>5</v>
      </c>
      <c r="EC49" s="2" t="s">
        <v>6</v>
      </c>
      <c r="ED49" s="1" t="s">
        <v>7</v>
      </c>
      <c r="EE49" s="1" t="s">
        <v>8</v>
      </c>
      <c r="EF49" s="1" t="s">
        <v>9</v>
      </c>
      <c r="EG49" s="1" t="s">
        <v>10</v>
      </c>
    </row>
    <row r="50" spans="1:137" s="9" customFormat="1" x14ac:dyDescent="0.3">
      <c r="A50" s="9" t="s">
        <v>45</v>
      </c>
      <c r="B50" s="9">
        <f>AVERAGEA(E50,M50,U50,AC50,AK50,AS50,BA50,BI50,BQ50,BY50,CG50,CO50,CW50,DE50,DM50,DU50)</f>
        <v>704.35893333333343</v>
      </c>
      <c r="C50" s="9">
        <f>STDEVA(E50,M50,U50,AC50,AK50,AS50,BA50,BI50,BQ50,BY50,CG50,CO50,CW50,DE50,DM50,DU50)</f>
        <v>0.26202738860843433</v>
      </c>
      <c r="D50" s="8"/>
      <c r="E50" s="8"/>
      <c r="J50" s="9">
        <f>I50/I$12*100</f>
        <v>0</v>
      </c>
      <c r="K50" s="1">
        <f>J50/J$6</f>
        <v>0</v>
      </c>
      <c r="L50" s="8">
        <v>1</v>
      </c>
      <c r="M50" s="8">
        <v>704.92</v>
      </c>
      <c r="N50" s="9">
        <v>0.47199999999999998</v>
      </c>
      <c r="O50" s="9">
        <v>3.0524</v>
      </c>
      <c r="P50" s="9">
        <v>2.3954</v>
      </c>
      <c r="Q50" s="9">
        <v>2.8105000000000002</v>
      </c>
      <c r="R50" s="9">
        <f>Q50/Q$12*100</f>
        <v>2.4113851768648286E-2</v>
      </c>
      <c r="S50" s="1">
        <f>R50/R$6</f>
        <v>1.2352900817568203E-3</v>
      </c>
      <c r="T50" s="8">
        <v>1</v>
      </c>
      <c r="U50" s="8">
        <v>704.33299999999997</v>
      </c>
      <c r="V50" s="9">
        <v>1.2258</v>
      </c>
      <c r="W50" s="9">
        <v>3.3927</v>
      </c>
      <c r="X50" s="9">
        <v>3.1438000000000001</v>
      </c>
      <c r="Y50" s="9">
        <v>8.8468999999999998</v>
      </c>
      <c r="Z50" s="9">
        <f>Y50/Y$12*100</f>
        <v>6.5081222018326043E-2</v>
      </c>
      <c r="AA50" s="1">
        <f>Z50/Z$6</f>
        <v>3.1173161841772227E-3</v>
      </c>
      <c r="AB50" s="8">
        <v>1</v>
      </c>
      <c r="AC50" s="8">
        <v>704.37599999999998</v>
      </c>
      <c r="AD50" s="9">
        <v>0.69720000000000004</v>
      </c>
      <c r="AE50" s="9">
        <v>3.4087999999999998</v>
      </c>
      <c r="AF50" s="9">
        <v>3.1621999999999999</v>
      </c>
      <c r="AG50" s="9">
        <v>5.0595999999999997</v>
      </c>
      <c r="AH50" s="9">
        <f>AG50/AG$12*100</f>
        <v>5.4305881300326389E-2</v>
      </c>
      <c r="AI50" s="1">
        <f>AH50/AH$6</f>
        <v>3.1769854542214515E-3</v>
      </c>
      <c r="AJ50" s="8">
        <v>1</v>
      </c>
      <c r="AK50" s="8">
        <v>704.17499999999995</v>
      </c>
      <c r="AL50" s="9">
        <v>0.65110000000000001</v>
      </c>
      <c r="AM50" s="9">
        <v>3.4748999999999999</v>
      </c>
      <c r="AN50" s="9">
        <v>3.4087000000000001</v>
      </c>
      <c r="AO50" s="9">
        <v>4.9713000000000003</v>
      </c>
      <c r="AP50" s="9">
        <f>AO50/AO$12*100</f>
        <v>7.1009772303357727E-2</v>
      </c>
      <c r="AQ50" s="1">
        <f>AP50/AP$6</f>
        <v>4.6845820306470592E-3</v>
      </c>
      <c r="AR50" s="8">
        <v>1</v>
      </c>
      <c r="AS50" s="8">
        <v>704.46100000000001</v>
      </c>
      <c r="AT50" s="9">
        <v>1.2613000000000001</v>
      </c>
      <c r="AU50" s="9">
        <v>3.4721000000000002</v>
      </c>
      <c r="AV50" s="9">
        <v>3.3915999999999999</v>
      </c>
      <c r="AW50" s="9">
        <v>9.5991</v>
      </c>
      <c r="AX50" s="9">
        <f>AW50/AW$12*100</f>
        <v>9.7388118257954404E-2</v>
      </c>
      <c r="AY50" s="1">
        <f>AX50/AX$6</f>
        <v>5.2463498787569639E-3</v>
      </c>
      <c r="AZ50" s="8">
        <v>1</v>
      </c>
      <c r="BA50" s="8">
        <v>704.24599999999998</v>
      </c>
      <c r="BB50" s="9">
        <v>2.5204</v>
      </c>
      <c r="BC50" s="9">
        <v>3.3824999999999998</v>
      </c>
      <c r="BD50" s="9">
        <v>3.2444000000000002</v>
      </c>
      <c r="BE50" s="9">
        <v>18.494399999999999</v>
      </c>
      <c r="BF50" s="9">
        <f>BE50/BE$12*100</f>
        <v>0.14709582032377258</v>
      </c>
      <c r="BG50" s="1">
        <f>BF50/BF$6</f>
        <v>7.1631052671737097E-3</v>
      </c>
      <c r="BH50" s="8">
        <v>1</v>
      </c>
      <c r="BI50" s="8">
        <v>704.00099999999998</v>
      </c>
      <c r="BJ50" s="9">
        <v>0.93469999999999998</v>
      </c>
      <c r="BK50" s="9">
        <v>3.9146999999999998</v>
      </c>
      <c r="BL50" s="9">
        <v>3.4634999999999998</v>
      </c>
      <c r="BM50" s="9">
        <v>7.5891999999999999</v>
      </c>
      <c r="BN50" s="9">
        <f>BM50/BM$12*100</f>
        <v>0.13190612431695101</v>
      </c>
      <c r="BO50" s="1">
        <f>BN50/BN$6</f>
        <v>8.5545955137857899E-3</v>
      </c>
      <c r="BP50" s="8">
        <v>1</v>
      </c>
      <c r="BQ50" s="8">
        <v>703.89499999999998</v>
      </c>
      <c r="BR50" s="9">
        <v>1.3033999999999999</v>
      </c>
      <c r="BS50" s="9">
        <v>3.8694999999999999</v>
      </c>
      <c r="BT50" s="9">
        <v>3.4266999999999999</v>
      </c>
      <c r="BU50" s="9">
        <v>10.4658</v>
      </c>
      <c r="BV50" s="9">
        <f>BU50/BU$12*100</f>
        <v>0.15236160709365873</v>
      </c>
      <c r="BW50" s="1">
        <f>BV50/BV$6</f>
        <v>9.9591359309101016E-3</v>
      </c>
      <c r="BX50" s="8">
        <v>1</v>
      </c>
      <c r="BY50" s="8">
        <v>704.18899999999996</v>
      </c>
      <c r="BZ50" s="9">
        <v>1.5051000000000001</v>
      </c>
      <c r="CA50" s="9">
        <v>3.8410000000000002</v>
      </c>
      <c r="CB50" s="9">
        <v>3.4601999999999999</v>
      </c>
      <c r="CC50" s="9">
        <v>12.1076</v>
      </c>
      <c r="CD50" s="9">
        <f>CC50/CC$12*100</f>
        <v>0.17425068363415114</v>
      </c>
      <c r="CE50" s="1">
        <f>CD50/CD$6</f>
        <v>8.7855664657171626E-3</v>
      </c>
      <c r="CF50" s="8">
        <v>1</v>
      </c>
      <c r="CG50" s="8">
        <v>704.36099999999999</v>
      </c>
      <c r="CH50" s="9">
        <v>3.3022999999999998</v>
      </c>
      <c r="CI50" s="9">
        <v>3.8410000000000002</v>
      </c>
      <c r="CJ50" s="9">
        <v>3.6280000000000001</v>
      </c>
      <c r="CK50" s="9">
        <v>27.266999999999999</v>
      </c>
      <c r="CL50" s="9">
        <f>CK50/CK$12*100</f>
        <v>0.24419987021861009</v>
      </c>
      <c r="CM50" s="1">
        <f>CL50/CL$6</f>
        <v>1.1829240379431116E-2</v>
      </c>
      <c r="CN50" s="8">
        <v>1</v>
      </c>
      <c r="CO50" s="8">
        <v>704.298</v>
      </c>
      <c r="CP50" s="9">
        <v>2.3500999999999999</v>
      </c>
      <c r="CQ50" s="9">
        <v>3.8184999999999998</v>
      </c>
      <c r="CR50" s="9">
        <v>3.6088</v>
      </c>
      <c r="CS50" s="9">
        <v>19.2974</v>
      </c>
      <c r="CT50" s="9">
        <f>CS50/CS$12*100</f>
        <v>0.239794725952506</v>
      </c>
      <c r="CU50" s="1">
        <f>CT50/CT$6</f>
        <v>1.5008136205753961E-2</v>
      </c>
      <c r="CV50" s="8">
        <v>1</v>
      </c>
      <c r="CW50" s="8">
        <v>704.28899999999999</v>
      </c>
      <c r="CX50" s="9">
        <v>2.1373000000000002</v>
      </c>
      <c r="CY50" s="9">
        <v>3.6953</v>
      </c>
      <c r="CZ50" s="9">
        <v>3.5415999999999999</v>
      </c>
      <c r="DA50" s="9">
        <v>17.1174</v>
      </c>
      <c r="DB50" s="9">
        <f>DA50/DA$12*100</f>
        <v>0.2673223096626316</v>
      </c>
      <c r="DC50" s="1">
        <f>DB50/DB$6</f>
        <v>1.7505516558162678E-2</v>
      </c>
      <c r="DD50" s="8">
        <v>1</v>
      </c>
      <c r="DE50" s="8">
        <v>704.65300000000002</v>
      </c>
      <c r="DF50" s="9">
        <v>1.8520000000000001</v>
      </c>
      <c r="DG50" s="9">
        <v>3.7381000000000002</v>
      </c>
      <c r="DH50" s="9">
        <v>3.6770999999999998</v>
      </c>
      <c r="DI50" s="9">
        <v>15.2281</v>
      </c>
      <c r="DJ50" s="9">
        <f>DI50/DI$12*100</f>
        <v>0.27080492572217152</v>
      </c>
      <c r="DK50" s="1">
        <f>DJ50/DJ$6</f>
        <v>1.3518066002491433E-2</v>
      </c>
      <c r="DL50" s="8">
        <v>1</v>
      </c>
      <c r="DM50" s="8">
        <v>704.51900000000001</v>
      </c>
      <c r="DN50" s="9">
        <v>2.2923</v>
      </c>
      <c r="DO50" s="9">
        <v>3.5851000000000002</v>
      </c>
      <c r="DP50" s="9">
        <v>3.5026000000000002</v>
      </c>
      <c r="DQ50" s="9">
        <v>18.006399999999999</v>
      </c>
      <c r="DR50" s="9">
        <f>DQ50/DQ$12*100</f>
        <v>0.3091943737146593</v>
      </c>
      <c r="DS50" s="1">
        <f>DR50/DR$6</f>
        <v>1.5110993175363768E-2</v>
      </c>
      <c r="DT50" s="8">
        <v>1</v>
      </c>
      <c r="DU50" s="8">
        <v>704.66800000000001</v>
      </c>
      <c r="DV50" s="9">
        <v>5.0547000000000004</v>
      </c>
      <c r="DW50" s="9">
        <v>3.7393000000000001</v>
      </c>
      <c r="DX50" s="9">
        <v>3.6816</v>
      </c>
      <c r="DY50" s="9">
        <v>41.595999999999997</v>
      </c>
      <c r="DZ50" s="9">
        <f>DY50/DY$12*100</f>
        <v>0.39794741943210266</v>
      </c>
      <c r="EA50" s="1">
        <f>DZ50/DZ$6</f>
        <v>2.0929316812476517E-2</v>
      </c>
      <c r="EB50" s="8">
        <v>1</v>
      </c>
      <c r="EC50" s="8">
        <v>693.6</v>
      </c>
      <c r="ED50" s="9">
        <v>4.5534999999999997</v>
      </c>
      <c r="EE50" s="9">
        <v>3.0687000000000002</v>
      </c>
      <c r="EF50" s="9">
        <v>3.1238000000000001</v>
      </c>
      <c r="EG50" s="9">
        <v>31.354600000000001</v>
      </c>
    </row>
    <row r="51" spans="1:137" x14ac:dyDescent="0.3">
      <c r="A51" s="1" t="s">
        <v>45</v>
      </c>
      <c r="B51" s="1">
        <f>AVERAGEA(E51,M51,U51,AC51,AK51,AS51,BA51,BI51,BQ51,BY51,CG51,CO51,CW51,DE51,DM51,DU51)</f>
        <v>724.28653333333341</v>
      </c>
      <c r="C51" s="1">
        <f>STDEVA(E51,M51,U51,AC51,AK51,AS51,BA51,BI51,BQ51,BY51,CG51,CO51,CW51,DE51,DM51,DU51)</f>
        <v>0.26979486034146366</v>
      </c>
      <c r="J51" s="1">
        <f>I51/I$12*100</f>
        <v>0</v>
      </c>
      <c r="K51" s="1">
        <f>J51/J$6</f>
        <v>0</v>
      </c>
      <c r="L51" s="2">
        <v>2</v>
      </c>
      <c r="M51" s="2">
        <v>724.548</v>
      </c>
      <c r="N51" s="1">
        <v>4.0639000000000003</v>
      </c>
      <c r="O51" s="1">
        <v>4.3701999999999996</v>
      </c>
      <c r="P51" s="1">
        <v>3.5400000000000001E-2</v>
      </c>
      <c r="Q51" s="1">
        <v>19.032900000000001</v>
      </c>
      <c r="R51" s="1">
        <f>Q51/Q$12*100</f>
        <v>0.16330066868084184</v>
      </c>
      <c r="S51" s="1">
        <f>R51/R$6</f>
        <v>8.3654697018571023E-3</v>
      </c>
      <c r="T51" s="2">
        <v>2</v>
      </c>
      <c r="U51" s="2">
        <v>724.26599999999996</v>
      </c>
      <c r="V51" s="1">
        <v>8.4395000000000007</v>
      </c>
      <c r="W51" s="1">
        <v>3.6189</v>
      </c>
      <c r="X51" s="1">
        <v>0.93799999999999994</v>
      </c>
      <c r="Y51" s="1">
        <v>40.787300000000002</v>
      </c>
      <c r="Z51" s="1">
        <f>Y51/Y$12*100</f>
        <v>0.30004717209735277</v>
      </c>
      <c r="AA51" s="1">
        <f>Z51/Z$6</f>
        <v>1.437191676167829E-2</v>
      </c>
      <c r="AB51" s="2">
        <v>2</v>
      </c>
      <c r="AC51" s="2">
        <v>724.09799999999996</v>
      </c>
      <c r="AD51" s="1">
        <v>6.9939</v>
      </c>
      <c r="AE51" s="1">
        <v>3.3853</v>
      </c>
      <c r="AF51" s="1">
        <v>1.0537000000000001</v>
      </c>
      <c r="AG51" s="1">
        <v>32.979100000000003</v>
      </c>
      <c r="AH51" s="1">
        <f>AG51/AG$12*100</f>
        <v>0.3539724662012006</v>
      </c>
      <c r="AI51" s="1">
        <f>AH51/AH$6</f>
        <v>2.0707985017257232E-2</v>
      </c>
      <c r="AJ51" s="2">
        <v>2</v>
      </c>
      <c r="AK51" s="2">
        <v>723.79300000000001</v>
      </c>
      <c r="AL51" s="1">
        <v>7.4688999999999997</v>
      </c>
      <c r="AM51" s="1">
        <v>3.2039</v>
      </c>
      <c r="AN51" s="1">
        <v>2.0023</v>
      </c>
      <c r="AO51" s="1">
        <v>42.017299999999999</v>
      </c>
      <c r="AP51" s="1">
        <f>AO51/AO$12*100</f>
        <v>0.60017277287668669</v>
      </c>
      <c r="AQ51" s="1">
        <f>AP51/AP$6</f>
        <v>3.9593967082313816E-2</v>
      </c>
      <c r="AR51" s="2">
        <v>2</v>
      </c>
      <c r="AS51" s="2">
        <v>724.5</v>
      </c>
      <c r="AT51" s="1">
        <v>12.5877</v>
      </c>
      <c r="AU51" s="1">
        <v>3.5272000000000001</v>
      </c>
      <c r="AV51" s="1">
        <v>2.1722999999999999</v>
      </c>
      <c r="AW51" s="1">
        <v>77.465699999999998</v>
      </c>
      <c r="AX51" s="1">
        <f>AW51/AW$12*100</f>
        <v>0.78593188450325735</v>
      </c>
      <c r="AY51" s="1">
        <f>AX51/AX$6</f>
        <v>4.2338569845383763E-2</v>
      </c>
      <c r="AZ51" s="2">
        <v>2</v>
      </c>
      <c r="BA51" s="2">
        <v>724.59900000000005</v>
      </c>
      <c r="BB51" s="1">
        <v>1.6091</v>
      </c>
      <c r="BC51" s="1">
        <v>8.0424000000000007</v>
      </c>
      <c r="BD51" s="1">
        <v>0.129</v>
      </c>
      <c r="BE51" s="1">
        <v>13.9819</v>
      </c>
      <c r="BF51" s="1">
        <f>BE51/BE$12*100</f>
        <v>0.11120550275677805</v>
      </c>
      <c r="BG51" s="1">
        <f>BF51/BF$6</f>
        <v>5.4153593268825208E-3</v>
      </c>
      <c r="BH51" s="2">
        <v>2</v>
      </c>
      <c r="BI51" s="2">
        <v>724.048</v>
      </c>
      <c r="BJ51" s="1">
        <v>7.4135999999999997</v>
      </c>
      <c r="BK51" s="1">
        <v>3.3891</v>
      </c>
      <c r="BL51" s="1">
        <v>2.1962000000000002</v>
      </c>
      <c r="BM51" s="1">
        <v>44.802399999999999</v>
      </c>
      <c r="BN51" s="1">
        <f>BM51/BM$12*100</f>
        <v>0.77870011912952175</v>
      </c>
      <c r="BO51" s="1">
        <f>BN51/BN$6</f>
        <v>5.0501556164923377E-2</v>
      </c>
      <c r="BP51" s="2">
        <v>2</v>
      </c>
      <c r="BQ51" s="2">
        <v>723.86599999999999</v>
      </c>
      <c r="BR51" s="1">
        <v>14.3163</v>
      </c>
      <c r="BS51" s="1">
        <v>3.3264</v>
      </c>
      <c r="BT51" s="1">
        <v>2.2759999999999998</v>
      </c>
      <c r="BU51" s="1">
        <v>87.0047</v>
      </c>
      <c r="BV51" s="1">
        <f>BU51/BU$12*100</f>
        <v>1.2666185018538143</v>
      </c>
      <c r="BW51" s="1">
        <f>BV51/BV$6</f>
        <v>8.2792680342453906E-2</v>
      </c>
      <c r="BX51" s="2">
        <v>2</v>
      </c>
      <c r="BY51" s="2">
        <v>724.47299999999996</v>
      </c>
      <c r="BZ51" s="1">
        <v>13.954599999999999</v>
      </c>
      <c r="CA51" s="1">
        <v>3.3767</v>
      </c>
      <c r="CB51" s="1">
        <v>2.6701000000000001</v>
      </c>
      <c r="CC51" s="1">
        <v>92.237899999999996</v>
      </c>
      <c r="CD51" s="1">
        <f>CC51/CC$12*100</f>
        <v>1.3274734160344304</v>
      </c>
      <c r="CE51" s="1">
        <f>CD51/CD$6</f>
        <v>6.6930044030870939E-2</v>
      </c>
      <c r="CF51" s="2">
        <v>2</v>
      </c>
      <c r="CG51" s="2">
        <v>724.40800000000002</v>
      </c>
      <c r="CH51" s="1">
        <v>26.529199999999999</v>
      </c>
      <c r="CI51" s="1">
        <v>3.2427999999999999</v>
      </c>
      <c r="CJ51" s="1">
        <v>2.6423999999999999</v>
      </c>
      <c r="CK51" s="1">
        <v>170.9923</v>
      </c>
      <c r="CL51" s="1">
        <f>CK51/CK$12*100</f>
        <v>1.5313858315319486</v>
      </c>
      <c r="CM51" s="1">
        <f>CL51/CL$6</f>
        <v>7.4181575521025389E-2</v>
      </c>
      <c r="CN51" s="2">
        <v>2</v>
      </c>
      <c r="CO51" s="2">
        <v>724.18100000000004</v>
      </c>
      <c r="CP51" s="1">
        <v>22.198499999999999</v>
      </c>
      <c r="CQ51" s="1">
        <v>3.2863000000000002</v>
      </c>
      <c r="CR51" s="1">
        <v>2.5972</v>
      </c>
      <c r="CS51" s="1">
        <v>142.7713</v>
      </c>
      <c r="CT51" s="1">
        <f>CS51/CS$12*100</f>
        <v>1.7741148940988432</v>
      </c>
      <c r="CU51" s="1">
        <f>CT51/CT$6</f>
        <v>0.11103729604364113</v>
      </c>
      <c r="CV51" s="2">
        <v>2</v>
      </c>
      <c r="CW51" s="2">
        <v>724.06200000000001</v>
      </c>
      <c r="CX51" s="1">
        <v>19.781500000000001</v>
      </c>
      <c r="CY51" s="1">
        <v>3.0602999999999998</v>
      </c>
      <c r="CZ51" s="1">
        <v>2.6560999999999999</v>
      </c>
      <c r="DA51" s="1">
        <v>124.3441</v>
      </c>
      <c r="DB51" s="1">
        <f>DA51/DA$12*100</f>
        <v>1.9418808934137912</v>
      </c>
      <c r="DC51" s="1">
        <f>DB51/DB$6</f>
        <v>0.12716345364715645</v>
      </c>
      <c r="DD51" s="2">
        <v>2</v>
      </c>
      <c r="DE51" s="2">
        <v>724.40599999999995</v>
      </c>
      <c r="DF51" s="1">
        <v>14.187900000000001</v>
      </c>
      <c r="DG51" s="1">
        <v>3.1221000000000001</v>
      </c>
      <c r="DH51" s="1">
        <v>2.7961</v>
      </c>
      <c r="DI51" s="1">
        <v>92.526399999999995</v>
      </c>
      <c r="DJ51" s="1">
        <f>DI51/DI$12*100</f>
        <v>1.6454189872236151</v>
      </c>
      <c r="DK51" s="1">
        <f>DJ51/DJ$6</f>
        <v>8.2136181281507431E-2</v>
      </c>
      <c r="DL51" s="2">
        <v>2</v>
      </c>
      <c r="DM51" s="2">
        <v>724.35900000000004</v>
      </c>
      <c r="DN51" s="1">
        <v>18.240100000000002</v>
      </c>
      <c r="DO51" s="1">
        <v>3.3088000000000002</v>
      </c>
      <c r="DP51" s="1">
        <v>2.6831999999999998</v>
      </c>
      <c r="DQ51" s="1">
        <v>119.6494</v>
      </c>
      <c r="DR51" s="1">
        <f>DQ51/DQ$12*100</f>
        <v>2.0545429013203504</v>
      </c>
      <c r="DS51" s="1">
        <f>DR51/DR$6</f>
        <v>0.10040992462881919</v>
      </c>
      <c r="DT51" s="2">
        <v>2</v>
      </c>
      <c r="DU51" s="2">
        <v>724.69100000000003</v>
      </c>
      <c r="DV51" s="1">
        <v>35.952399999999997</v>
      </c>
      <c r="DW51" s="1">
        <v>3.3616000000000001</v>
      </c>
      <c r="DX51" s="1">
        <v>3.0106999999999999</v>
      </c>
      <c r="DY51" s="1">
        <v>252.41329999999999</v>
      </c>
      <c r="DZ51" s="1">
        <f>DY51/DY$12*100</f>
        <v>2.4148288625190202</v>
      </c>
      <c r="EA51" s="1">
        <f>DZ51/DZ$6</f>
        <v>0.12700350811094047</v>
      </c>
      <c r="EB51" s="2">
        <v>2</v>
      </c>
      <c r="EC51" s="2">
        <v>714.44399999999996</v>
      </c>
      <c r="ED51" s="1">
        <v>89.503399999999999</v>
      </c>
      <c r="EE51" s="1">
        <v>2.8475000000000001</v>
      </c>
      <c r="EF51" s="1">
        <v>2.839</v>
      </c>
      <c r="EG51" s="1">
        <v>565.15840000000003</v>
      </c>
    </row>
    <row r="52" spans="1:137" x14ac:dyDescent="0.3">
      <c r="A52" s="1" t="s">
        <v>45</v>
      </c>
      <c r="B52" s="1">
        <f>AVERAGEA(E52,M52,U52,AC52,AK52,AS52,BA52,BI52,BQ52,BY52,CG52,CO52,CW52,DE52,DM52,DU52)</f>
        <v>725.38546666666673</v>
      </c>
      <c r="C52" s="1">
        <f>STDEVA(E52,M52,U52,AC52,AK52,AS52,BA52,BI52,BQ52,BY52,CG52,CO52,CW52,DE52,DM52,DU52)</f>
        <v>0.58046888272285913</v>
      </c>
      <c r="J52" s="1">
        <f>I52/I$12*100</f>
        <v>0</v>
      </c>
      <c r="K52" s="1">
        <f>J52/J$6</f>
        <v>0</v>
      </c>
      <c r="L52" s="2">
        <v>3</v>
      </c>
      <c r="M52" s="2">
        <v>725.38900000000001</v>
      </c>
      <c r="N52" s="1">
        <v>2.2818000000000001</v>
      </c>
      <c r="O52" s="1">
        <v>6.9223999999999997</v>
      </c>
      <c r="P52" s="1">
        <v>0.91449999999999998</v>
      </c>
      <c r="Q52" s="1">
        <v>18.9422</v>
      </c>
      <c r="R52" s="1">
        <f>Q52/Q$12*100</f>
        <v>0.16252247036900533</v>
      </c>
      <c r="S52" s="1">
        <f>R52/R$6</f>
        <v>8.3256046207628668E-3</v>
      </c>
      <c r="T52" s="2">
        <v>3</v>
      </c>
      <c r="U52" s="2">
        <v>724.71400000000006</v>
      </c>
      <c r="V52" s="1">
        <v>7.9409000000000001</v>
      </c>
      <c r="W52" s="1">
        <v>6.6829000000000001</v>
      </c>
      <c r="X52" s="1">
        <v>4.41E-2</v>
      </c>
      <c r="Y52" s="1">
        <v>56.808</v>
      </c>
      <c r="Z52" s="1">
        <f>Y52/Y$12*100</f>
        <v>0.41790164469102914</v>
      </c>
      <c r="AA52" s="1">
        <f>Z52/Z$6</f>
        <v>2.0017011358864651E-2</v>
      </c>
      <c r="AB52" s="2">
        <v>3</v>
      </c>
      <c r="AC52" s="2">
        <v>724.39800000000002</v>
      </c>
      <c r="AD52" s="1">
        <v>4.4641999999999999</v>
      </c>
      <c r="AE52" s="1">
        <v>6.9854000000000003</v>
      </c>
      <c r="AF52" s="1">
        <v>0.39950000000000002</v>
      </c>
      <c r="AG52" s="1">
        <v>34.988100000000003</v>
      </c>
      <c r="AH52" s="1">
        <f>AG52/AG$12*100</f>
        <v>0.37553553749781604</v>
      </c>
      <c r="AI52" s="1">
        <f>AH52/AH$6</f>
        <v>2.1969460979295908E-2</v>
      </c>
      <c r="AJ52" s="2">
        <v>3</v>
      </c>
      <c r="AK52" s="2">
        <v>724.91399999999999</v>
      </c>
      <c r="AL52" s="1">
        <v>1.1473</v>
      </c>
      <c r="AM52" s="1">
        <v>7.5254000000000003</v>
      </c>
      <c r="AN52" s="1">
        <v>0.91249999999999998</v>
      </c>
      <c r="AO52" s="1">
        <v>10.2563</v>
      </c>
      <c r="AP52" s="1">
        <f>AO52/AO$12*100</f>
        <v>0.14650041793392629</v>
      </c>
      <c r="AQ52" s="1">
        <f>AP52/AP$6</f>
        <v>9.6647715247370758E-3</v>
      </c>
      <c r="AR52" s="2">
        <v>3</v>
      </c>
      <c r="AS52" s="2">
        <v>725.08299999999997</v>
      </c>
      <c r="AT52" s="1">
        <v>2.3488000000000002</v>
      </c>
      <c r="AU52" s="1">
        <v>7.5193000000000003</v>
      </c>
      <c r="AV52" s="1">
        <v>0.84379999999999999</v>
      </c>
      <c r="AW52" s="1">
        <v>20.814</v>
      </c>
      <c r="AX52" s="1">
        <f>AW52/AW$12*100</f>
        <v>0.2111694110303115</v>
      </c>
      <c r="AY52" s="1">
        <f>AX52/AX$6</f>
        <v>1.1375808812956157E-2</v>
      </c>
      <c r="AZ52" s="2">
        <v>3</v>
      </c>
      <c r="BA52" s="2">
        <v>724.6</v>
      </c>
      <c r="BB52" s="1">
        <v>27.684999999999999</v>
      </c>
      <c r="BC52" s="1">
        <v>3.7719999999999998</v>
      </c>
      <c r="BD52" s="1">
        <v>2.4782999999999999</v>
      </c>
      <c r="BE52" s="1">
        <v>187.34280000000001</v>
      </c>
      <c r="BF52" s="1">
        <f>BE52/BE$12*100</f>
        <v>1.4900371381473563</v>
      </c>
      <c r="BG52" s="1">
        <f>BF52/BF$6</f>
        <v>7.2560136984550508E-2</v>
      </c>
      <c r="BH52" s="2">
        <v>3</v>
      </c>
      <c r="BI52" s="2">
        <v>725.25099999999998</v>
      </c>
      <c r="BJ52" s="1">
        <v>3.5929000000000002</v>
      </c>
      <c r="BK52" s="1">
        <v>6.2983000000000002</v>
      </c>
      <c r="BL52" s="1">
        <v>0.91359999999999997</v>
      </c>
      <c r="BM52" s="1">
        <v>27.4453</v>
      </c>
      <c r="BN52" s="1">
        <f>BM52/BM$12*100</f>
        <v>0.47702039130817686</v>
      </c>
      <c r="BO52" s="1">
        <f>BN52/BN$6</f>
        <v>3.09365203518823E-2</v>
      </c>
      <c r="BP52" s="2">
        <v>3</v>
      </c>
      <c r="BQ52" s="2">
        <v>725.25699999999995</v>
      </c>
      <c r="BR52" s="1">
        <v>2.0295999999999998</v>
      </c>
      <c r="BS52" s="1">
        <v>6.3057999999999996</v>
      </c>
      <c r="BT52" s="1">
        <v>0.93420000000000003</v>
      </c>
      <c r="BU52" s="1">
        <v>15.563499999999999</v>
      </c>
      <c r="BV52" s="1">
        <f>BU52/BU$12*100</f>
        <v>0.22657416270157635</v>
      </c>
      <c r="BW52" s="1">
        <f>BV52/BV$6</f>
        <v>1.4810049118148575E-2</v>
      </c>
      <c r="BX52" s="2">
        <v>3</v>
      </c>
      <c r="BY52" s="2">
        <v>725.32799999999997</v>
      </c>
      <c r="BZ52" s="1">
        <v>3.5337000000000001</v>
      </c>
      <c r="CA52" s="1">
        <v>6.266</v>
      </c>
      <c r="CB52" s="1">
        <v>1.0835999999999999</v>
      </c>
      <c r="CC52" s="1">
        <v>27.505099999999999</v>
      </c>
      <c r="CD52" s="1">
        <f>CC52/CC$12*100</f>
        <v>0.39584909300156024</v>
      </c>
      <c r="CE52" s="1">
        <f>CD52/CD$6</f>
        <v>1.9958363688608569E-2</v>
      </c>
      <c r="CF52" s="2">
        <v>3</v>
      </c>
      <c r="CG52" s="2">
        <v>725.82</v>
      </c>
      <c r="CH52" s="1">
        <v>12.998699999999999</v>
      </c>
      <c r="CI52" s="1">
        <v>5.9001000000000001</v>
      </c>
      <c r="CJ52" s="1">
        <v>0.92049999999999998</v>
      </c>
      <c r="CK52" s="1">
        <v>93.903300000000002</v>
      </c>
      <c r="CL52" s="1">
        <f>CK52/CK$12*100</f>
        <v>0.84098630847175004</v>
      </c>
      <c r="CM52" s="1">
        <f>CL52/CL$6</f>
        <v>4.0738060957268271E-2</v>
      </c>
      <c r="CN52" s="2">
        <v>3</v>
      </c>
      <c r="CO52" s="2">
        <v>725.755</v>
      </c>
      <c r="CP52" s="1">
        <v>5.4516999999999998</v>
      </c>
      <c r="CQ52" s="1">
        <v>5.8779000000000003</v>
      </c>
      <c r="CR52" s="1">
        <v>0.85980000000000001</v>
      </c>
      <c r="CS52" s="1">
        <v>38.907200000000003</v>
      </c>
      <c r="CT52" s="1">
        <f>CS52/CS$12*100</f>
        <v>0.48347141902947249</v>
      </c>
      <c r="CU52" s="1">
        <f>CT52/CT$6</f>
        <v>3.025923476657532E-2</v>
      </c>
      <c r="CV52" s="2">
        <v>3</v>
      </c>
      <c r="CW52" s="2">
        <v>725.79399999999998</v>
      </c>
      <c r="CX52" s="1">
        <v>3.3864000000000001</v>
      </c>
      <c r="CY52" s="1">
        <v>5.8981000000000003</v>
      </c>
      <c r="CZ52" s="1">
        <v>0.88339999999999996</v>
      </c>
      <c r="DA52" s="1">
        <v>24.324200000000001</v>
      </c>
      <c r="DB52" s="1">
        <f>DA52/DA$12*100</f>
        <v>0.37987085215603911</v>
      </c>
      <c r="DC52" s="1">
        <f>DB52/DB$6</f>
        <v>2.4875722122755829E-2</v>
      </c>
      <c r="DD52" s="2">
        <v>3</v>
      </c>
      <c r="DE52" s="2">
        <v>726.04499999999996</v>
      </c>
      <c r="DF52" s="1">
        <v>6.3352000000000004</v>
      </c>
      <c r="DG52" s="1">
        <v>5.9516</v>
      </c>
      <c r="DH52" s="1">
        <v>1.0221</v>
      </c>
      <c r="DI52" s="1">
        <v>46.791200000000003</v>
      </c>
      <c r="DJ52" s="1">
        <f>DI52/DI$12*100</f>
        <v>0.83209904324579398</v>
      </c>
      <c r="DK52" s="1">
        <f>DJ52/DJ$6</f>
        <v>4.1536799071176134E-2</v>
      </c>
      <c r="DL52" s="2">
        <v>3</v>
      </c>
      <c r="DM52" s="2">
        <v>726.13800000000003</v>
      </c>
      <c r="DN52" s="1">
        <v>6.5933000000000002</v>
      </c>
      <c r="DO52" s="1">
        <v>5.9123000000000001</v>
      </c>
      <c r="DP52" s="1">
        <v>0.9476</v>
      </c>
      <c r="DQ52" s="1">
        <v>47.902900000000002</v>
      </c>
      <c r="DR52" s="1">
        <f>DQ52/DQ$12*100</f>
        <v>0.82255793299137836</v>
      </c>
      <c r="DS52" s="1">
        <f>DR52/DR$6</f>
        <v>4.0200172992943241E-2</v>
      </c>
      <c r="DT52" s="2">
        <v>3</v>
      </c>
      <c r="DU52" s="2">
        <v>726.29600000000005</v>
      </c>
      <c r="DV52" s="1">
        <v>15.464</v>
      </c>
      <c r="DW52" s="1">
        <v>6.0358000000000001</v>
      </c>
      <c r="DX52" s="1">
        <v>1.0660000000000001</v>
      </c>
      <c r="DY52" s="1">
        <v>116.3141</v>
      </c>
      <c r="DZ52" s="1">
        <f>DY52/DY$12*100</f>
        <v>1.1127727651352903</v>
      </c>
      <c r="EA52" s="1">
        <f>DZ52/DZ$6</f>
        <v>5.8524248693578113E-2</v>
      </c>
      <c r="EB52" s="2">
        <v>3</v>
      </c>
      <c r="EC52" s="2">
        <v>742.83500000000004</v>
      </c>
      <c r="ED52" s="1">
        <v>224.3348</v>
      </c>
      <c r="EE52" s="1">
        <v>3.4449000000000001</v>
      </c>
      <c r="EF52" s="1">
        <v>2.5182000000000002</v>
      </c>
      <c r="EG52" s="1">
        <v>1455.5463</v>
      </c>
    </row>
    <row r="53" spans="1:137" s="9" customFormat="1" x14ac:dyDescent="0.3">
      <c r="A53" s="7" t="s">
        <v>103</v>
      </c>
      <c r="D53" s="8"/>
      <c r="E53" s="8"/>
      <c r="J53" s="9">
        <f>J51+J52</f>
        <v>0</v>
      </c>
      <c r="K53" s="9">
        <f>K51+K52</f>
        <v>0</v>
      </c>
      <c r="L53" s="8"/>
      <c r="M53" s="8"/>
      <c r="R53" s="9">
        <f>R51+R52</f>
        <v>0.32582313904984717</v>
      </c>
      <c r="S53" s="9">
        <f>S51+S52</f>
        <v>1.6691074322619969E-2</v>
      </c>
      <c r="T53" s="8"/>
      <c r="U53" s="8"/>
      <c r="Z53" s="9">
        <f>Z51+Z52</f>
        <v>0.71794881678838185</v>
      </c>
      <c r="AA53" s="9">
        <f>AA51+AA52</f>
        <v>3.4388928120542943E-2</v>
      </c>
      <c r="AB53" s="8"/>
      <c r="AC53" s="8"/>
      <c r="AH53" s="9">
        <f>AH51+AH52</f>
        <v>0.72950800369901669</v>
      </c>
      <c r="AI53" s="9">
        <f>AI51+AI52</f>
        <v>4.267744599655314E-2</v>
      </c>
      <c r="AJ53" s="8"/>
      <c r="AK53" s="8"/>
      <c r="AP53" s="9">
        <f>AP51+AP52</f>
        <v>0.74667319081061301</v>
      </c>
      <c r="AQ53" s="9">
        <f>AQ51+AQ52</f>
        <v>4.9258738607050892E-2</v>
      </c>
      <c r="AR53" s="8"/>
      <c r="AS53" s="8"/>
      <c r="AX53" s="9">
        <f>AX51+AX52</f>
        <v>0.99710129553356885</v>
      </c>
      <c r="AY53" s="9">
        <f>AY51+AY52</f>
        <v>5.3714378658339917E-2</v>
      </c>
      <c r="AZ53" s="8"/>
      <c r="BA53" s="8"/>
      <c r="BF53" s="9">
        <f>BF51+BF52</f>
        <v>1.6012426409041343</v>
      </c>
      <c r="BG53" s="9">
        <f>BG51+BG52</f>
        <v>7.7975496311433024E-2</v>
      </c>
      <c r="BH53" s="8"/>
      <c r="BI53" s="8"/>
      <c r="BN53" s="9">
        <f>BN51+BN52</f>
        <v>1.2557205104376985</v>
      </c>
      <c r="BO53" s="9">
        <f>BO51+BO52</f>
        <v>8.143807651680568E-2</v>
      </c>
      <c r="BP53" s="8"/>
      <c r="BQ53" s="8"/>
      <c r="BV53" s="9">
        <f>BV51+BV52</f>
        <v>1.4931926645553906</v>
      </c>
      <c r="BW53" s="9">
        <f>BW51+BW52</f>
        <v>9.7602729460602486E-2</v>
      </c>
      <c r="BX53" s="8"/>
      <c r="BY53" s="8"/>
      <c r="CD53" s="9">
        <f>CD51+CD52</f>
        <v>1.7233225090359907</v>
      </c>
      <c r="CE53" s="9">
        <f>CE51+CE52</f>
        <v>8.6888407719479505E-2</v>
      </c>
      <c r="CF53" s="8"/>
      <c r="CG53" s="8"/>
      <c r="CL53" s="9">
        <f>CL51+CL52</f>
        <v>2.3723721400036988</v>
      </c>
      <c r="CM53" s="9">
        <f>CM51+CM52</f>
        <v>0.11491963647829366</v>
      </c>
      <c r="CN53" s="8"/>
      <c r="CO53" s="8"/>
      <c r="CT53" s="9">
        <f>CT51+CT52</f>
        <v>2.2575863131283156</v>
      </c>
      <c r="CU53" s="9">
        <f>CU51+CU52</f>
        <v>0.14129653081021645</v>
      </c>
      <c r="CV53" s="8"/>
      <c r="CW53" s="8"/>
      <c r="DB53" s="9">
        <f>DB51+DB52</f>
        <v>2.3217517455698302</v>
      </c>
      <c r="DC53" s="9">
        <f>DC51+DC52</f>
        <v>0.15203917576991227</v>
      </c>
      <c r="DD53" s="8"/>
      <c r="DE53" s="8"/>
      <c r="DJ53" s="9">
        <f>DJ51+DJ52</f>
        <v>2.4775180304694091</v>
      </c>
      <c r="DK53" s="9">
        <f>DK51+DK52</f>
        <v>0.12367298035268356</v>
      </c>
      <c r="DL53" s="8"/>
      <c r="DM53" s="8"/>
      <c r="DR53" s="9">
        <f>DR51+DR52</f>
        <v>2.8771008343117286</v>
      </c>
      <c r="DS53" s="9">
        <f>DS51+DS52</f>
        <v>0.14061009762176244</v>
      </c>
      <c r="DT53" s="8"/>
      <c r="DU53" s="8"/>
      <c r="DZ53" s="9">
        <f>DZ51+DZ52</f>
        <v>3.5276016276543105</v>
      </c>
      <c r="EA53" s="9">
        <f>EA51+EA52</f>
        <v>0.18552775680451858</v>
      </c>
      <c r="EB53" s="8"/>
      <c r="EC53" s="8"/>
    </row>
    <row r="54" spans="1:137" s="9" customFormat="1" x14ac:dyDescent="0.3">
      <c r="A54" s="7"/>
      <c r="D54" s="8"/>
      <c r="E54" s="8"/>
      <c r="L54" s="8"/>
      <c r="M54" s="8"/>
      <c r="T54" s="8"/>
      <c r="U54" s="8"/>
      <c r="AB54" s="8"/>
      <c r="AC54" s="8"/>
      <c r="AJ54" s="8"/>
      <c r="AK54" s="8"/>
      <c r="AR54" s="8"/>
      <c r="AS54" s="8"/>
      <c r="AZ54" s="8"/>
      <c r="BA54" s="8"/>
      <c r="BH54" s="8"/>
      <c r="BI54" s="8"/>
      <c r="BP54" s="8"/>
      <c r="BQ54" s="8"/>
      <c r="BX54" s="8"/>
      <c r="BY54" s="8"/>
      <c r="CF54" s="8"/>
      <c r="CG54" s="8"/>
      <c r="CN54" s="8"/>
      <c r="CO54" s="8"/>
      <c r="CV54" s="8"/>
      <c r="CW54" s="8"/>
      <c r="DD54" s="8"/>
      <c r="DE54" s="8"/>
      <c r="DL54" s="8"/>
      <c r="DM54" s="8"/>
      <c r="DT54" s="8"/>
      <c r="DU54" s="8"/>
      <c r="EB54" s="8"/>
      <c r="EC54" s="8"/>
    </row>
    <row r="55" spans="1:137" x14ac:dyDescent="0.3">
      <c r="B55" s="2"/>
      <c r="C55" s="2" t="s">
        <v>104</v>
      </c>
      <c r="D55" s="1"/>
      <c r="E55" s="1"/>
      <c r="G55" s="2"/>
      <c r="H55" s="2" t="s">
        <v>105</v>
      </c>
      <c r="M55" s="2" t="s">
        <v>106</v>
      </c>
      <c r="Q55" s="2"/>
      <c r="R55" s="2" t="s">
        <v>107</v>
      </c>
      <c r="T55" s="1"/>
      <c r="V55" s="2"/>
      <c r="W55" s="2" t="s">
        <v>108</v>
      </c>
      <c r="AB55" s="2" t="s">
        <v>109</v>
      </c>
      <c r="AC55" s="1"/>
      <c r="AF55" s="2"/>
      <c r="AG55" s="2" t="s">
        <v>110</v>
      </c>
      <c r="AL55" s="2" t="s">
        <v>111</v>
      </c>
      <c r="AP55" s="2"/>
      <c r="AQ55" s="1" t="s">
        <v>112</v>
      </c>
      <c r="AR55" s="1"/>
      <c r="AS55" s="1"/>
      <c r="AU55" s="2"/>
      <c r="AV55" s="2" t="s">
        <v>113</v>
      </c>
      <c r="BA55" s="2" t="s">
        <v>114</v>
      </c>
      <c r="BE55" s="2"/>
      <c r="BF55" s="2" t="s">
        <v>115</v>
      </c>
      <c r="BH55" s="1"/>
      <c r="BJ55" s="2"/>
      <c r="BK55" s="2" t="s">
        <v>116</v>
      </c>
      <c r="BO55" s="2"/>
      <c r="BP55" s="2" t="s">
        <v>117</v>
      </c>
      <c r="BQ55" s="1"/>
      <c r="BT55" s="2"/>
      <c r="BU55" s="2" t="s">
        <v>118</v>
      </c>
      <c r="BZ55" s="2" t="s">
        <v>95</v>
      </c>
    </row>
    <row r="56" spans="1:137" x14ac:dyDescent="0.3">
      <c r="B56" s="2" t="s">
        <v>70</v>
      </c>
      <c r="C56" s="2" t="s">
        <v>119</v>
      </c>
      <c r="D56" s="1" t="s">
        <v>25</v>
      </c>
      <c r="E56" s="1" t="s">
        <v>26</v>
      </c>
      <c r="G56" s="2" t="s">
        <v>70</v>
      </c>
      <c r="H56" s="2" t="s">
        <v>119</v>
      </c>
      <c r="I56" s="1" t="s">
        <v>25</v>
      </c>
      <c r="J56" s="1" t="s">
        <v>26</v>
      </c>
      <c r="L56" s="2" t="s">
        <v>70</v>
      </c>
      <c r="N56" s="1" t="s">
        <v>25</v>
      </c>
      <c r="O56" s="1" t="s">
        <v>26</v>
      </c>
      <c r="Q56" s="2" t="s">
        <v>70</v>
      </c>
      <c r="R56" s="2" t="s">
        <v>119</v>
      </c>
      <c r="S56" s="1" t="s">
        <v>25</v>
      </c>
      <c r="T56" s="1" t="s">
        <v>26</v>
      </c>
      <c r="V56" s="2" t="s">
        <v>70</v>
      </c>
      <c r="W56" s="2" t="s">
        <v>119</v>
      </c>
      <c r="X56" s="1" t="s">
        <v>25</v>
      </c>
      <c r="Y56" s="1" t="s">
        <v>26</v>
      </c>
      <c r="AA56" s="2" t="s">
        <v>70</v>
      </c>
      <c r="AB56" s="2" t="s">
        <v>119</v>
      </c>
      <c r="AC56" s="1" t="s">
        <v>25</v>
      </c>
      <c r="AD56" s="1" t="s">
        <v>26</v>
      </c>
      <c r="AF56" s="2" t="s">
        <v>70</v>
      </c>
      <c r="AG56" s="2" t="s">
        <v>119</v>
      </c>
      <c r="AH56" s="1" t="s">
        <v>25</v>
      </c>
      <c r="AI56" s="1" t="s">
        <v>26</v>
      </c>
      <c r="AK56" s="2" t="s">
        <v>70</v>
      </c>
      <c r="AL56" s="2" t="s">
        <v>119</v>
      </c>
      <c r="AM56" s="1" t="s">
        <v>25</v>
      </c>
      <c r="AN56" s="1" t="s">
        <v>26</v>
      </c>
      <c r="AP56" s="2" t="s">
        <v>70</v>
      </c>
      <c r="AQ56" s="1" t="s">
        <v>119</v>
      </c>
      <c r="AR56" s="1" t="s">
        <v>25</v>
      </c>
      <c r="AS56" s="1" t="s">
        <v>26</v>
      </c>
      <c r="AU56" s="2" t="s">
        <v>70</v>
      </c>
      <c r="AV56" s="2"/>
      <c r="AW56" s="1" t="s">
        <v>25</v>
      </c>
      <c r="AX56" s="1" t="s">
        <v>26</v>
      </c>
      <c r="AZ56" s="2" t="s">
        <v>70</v>
      </c>
      <c r="BA56" s="2" t="s">
        <v>119</v>
      </c>
      <c r="BB56" s="1" t="s">
        <v>25</v>
      </c>
      <c r="BC56" s="1" t="s">
        <v>26</v>
      </c>
      <c r="BE56" s="2" t="s">
        <v>70</v>
      </c>
      <c r="BF56" s="2" t="s">
        <v>119</v>
      </c>
      <c r="BG56" s="1" t="s">
        <v>25</v>
      </c>
      <c r="BH56" s="1" t="s">
        <v>26</v>
      </c>
      <c r="BJ56" s="2" t="s">
        <v>70</v>
      </c>
      <c r="BK56" s="2" t="s">
        <v>119</v>
      </c>
      <c r="BL56" s="1" t="s">
        <v>25</v>
      </c>
      <c r="BM56" s="1" t="s">
        <v>26</v>
      </c>
      <c r="BO56" s="2" t="s">
        <v>70</v>
      </c>
      <c r="BP56" s="2" t="s">
        <v>119</v>
      </c>
      <c r="BQ56" s="1" t="s">
        <v>25</v>
      </c>
      <c r="BR56" s="1" t="s">
        <v>26</v>
      </c>
      <c r="BT56" s="2" t="s">
        <v>70</v>
      </c>
      <c r="BU56" s="2" t="s">
        <v>119</v>
      </c>
      <c r="BV56" s="1" t="s">
        <v>25</v>
      </c>
      <c r="BW56" s="1" t="s">
        <v>26</v>
      </c>
      <c r="BY56" s="2" t="s">
        <v>70</v>
      </c>
      <c r="BZ56" s="2" t="s">
        <v>119</v>
      </c>
      <c r="CA56" s="1" t="s">
        <v>25</v>
      </c>
      <c r="CB56" s="1" t="s">
        <v>26</v>
      </c>
    </row>
    <row r="57" spans="1:137" x14ac:dyDescent="0.3">
      <c r="B57" s="1">
        <v>0</v>
      </c>
      <c r="D57" s="1"/>
      <c r="E57" s="1">
        <f>$K$15</f>
        <v>0.11645764902877963</v>
      </c>
      <c r="G57" s="1">
        <v>0</v>
      </c>
      <c r="J57" s="1">
        <f>$K$17</f>
        <v>0.11497331906497503</v>
      </c>
      <c r="L57" s="1">
        <v>0</v>
      </c>
      <c r="M57" s="2" t="s">
        <v>119</v>
      </c>
      <c r="O57" s="1">
        <f>$K$18</f>
        <v>0</v>
      </c>
      <c r="Q57" s="1">
        <v>0</v>
      </c>
      <c r="T57" s="1">
        <f>$K$19</f>
        <v>0.27884686350195431</v>
      </c>
      <c r="U57" s="1"/>
      <c r="V57" s="1">
        <v>0</v>
      </c>
      <c r="Y57" s="1">
        <f>$K$23</f>
        <v>7.5615575099320506E-3</v>
      </c>
      <c r="AA57" s="1">
        <v>0</v>
      </c>
      <c r="AC57" s="1"/>
      <c r="AD57" s="1">
        <f>$K$24</f>
        <v>0.39382018256692936</v>
      </c>
      <c r="AF57" s="1">
        <v>0</v>
      </c>
      <c r="AI57" s="1">
        <f>$K$22</f>
        <v>0.51783938910564098</v>
      </c>
      <c r="AJ57" s="1"/>
      <c r="AK57" s="1">
        <v>0</v>
      </c>
      <c r="AN57" s="1">
        <f>$K$43</f>
        <v>0.2807524157928456</v>
      </c>
      <c r="AP57" s="1">
        <v>0</v>
      </c>
      <c r="AR57" s="1"/>
      <c r="AS57" s="1">
        <f>$K$34</f>
        <v>0</v>
      </c>
      <c r="AU57" s="1">
        <v>0</v>
      </c>
      <c r="AX57" s="1">
        <f>$K$44</f>
        <v>0</v>
      </c>
      <c r="AZ57" s="1">
        <v>0</v>
      </c>
      <c r="BC57" s="1">
        <f>$K$45</f>
        <v>0</v>
      </c>
      <c r="BE57" s="1">
        <v>0</v>
      </c>
      <c r="BH57" s="1">
        <f>$K$50</f>
        <v>0</v>
      </c>
      <c r="BI57" s="1"/>
      <c r="BJ57" s="1">
        <v>0</v>
      </c>
      <c r="BM57" s="1">
        <f>$K$53</f>
        <v>0</v>
      </c>
      <c r="BO57" s="1">
        <v>0</v>
      </c>
      <c r="BR57" s="2">
        <f>$E$6</f>
        <v>2823.0279999999998</v>
      </c>
      <c r="BT57" s="1">
        <v>0</v>
      </c>
      <c r="BW57" s="1">
        <f>$J$6</f>
        <v>21.455030084786923</v>
      </c>
      <c r="BX57" s="1"/>
      <c r="BY57" s="1">
        <v>0</v>
      </c>
      <c r="CB57" s="1">
        <f>$J$29</f>
        <v>6.4929676779439352E-2</v>
      </c>
      <c r="CF57" s="1"/>
      <c r="CG57" s="1"/>
      <c r="CN57" s="1"/>
      <c r="CO57" s="1"/>
      <c r="CV57" s="1"/>
      <c r="CW57" s="1"/>
      <c r="DD57" s="1"/>
      <c r="DE57" s="1"/>
      <c r="DL57" s="1"/>
      <c r="DM57" s="1"/>
      <c r="DT57" s="1"/>
      <c r="DU57" s="1"/>
      <c r="EB57" s="1"/>
      <c r="EC57" s="1"/>
    </row>
    <row r="58" spans="1:137" x14ac:dyDescent="0.3">
      <c r="B58" s="1">
        <v>0.25</v>
      </c>
      <c r="D58" s="1"/>
      <c r="E58" s="1">
        <f>$S$15</f>
        <v>0.11460257041428168</v>
      </c>
      <c r="G58" s="1">
        <v>0.25</v>
      </c>
      <c r="J58" s="1">
        <f>$S$17</f>
        <v>0.11292256711255633</v>
      </c>
      <c r="L58" s="1">
        <v>0.25</v>
      </c>
      <c r="O58" s="1">
        <f>$S$18</f>
        <v>4.8313181835183516E-2</v>
      </c>
      <c r="Q58" s="1">
        <v>0.25</v>
      </c>
      <c r="T58" s="1">
        <f>$S$19</f>
        <v>0.16413847186463662</v>
      </c>
      <c r="U58" s="1"/>
      <c r="V58" s="1">
        <v>0.25</v>
      </c>
      <c r="Y58" s="1">
        <f>$S$23</f>
        <v>3.890115486107195E-2</v>
      </c>
      <c r="AA58" s="1">
        <v>0.25</v>
      </c>
      <c r="AC58" s="1"/>
      <c r="AD58" s="1">
        <f>$S$24</f>
        <v>0.32537422081237644</v>
      </c>
      <c r="AF58" s="1">
        <v>0.25</v>
      </c>
      <c r="AI58" s="1">
        <f>$S$22</f>
        <v>0.47887794608773004</v>
      </c>
      <c r="AJ58" s="1"/>
      <c r="AK58" s="1">
        <v>0.25</v>
      </c>
      <c r="AN58" s="1">
        <f>$S$43</f>
        <v>0.34338202953347613</v>
      </c>
      <c r="AP58" s="1">
        <v>0.25</v>
      </c>
      <c r="AR58" s="1"/>
      <c r="AS58" s="1">
        <f>$S$34</f>
        <v>5.2235562983949223E-3</v>
      </c>
      <c r="AU58" s="1">
        <v>0.25</v>
      </c>
      <c r="AX58" s="1">
        <f>$S$44</f>
        <v>1.5196859000812286E-2</v>
      </c>
      <c r="AZ58" s="1">
        <v>0.25</v>
      </c>
      <c r="BC58" s="1">
        <f>$S$45</f>
        <v>1.2650240700261136E-2</v>
      </c>
      <c r="BE58" s="1">
        <v>0.25</v>
      </c>
      <c r="BH58" s="1">
        <f>$S$50</f>
        <v>1.2352900817568203E-3</v>
      </c>
      <c r="BI58" s="1"/>
      <c r="BJ58" s="1">
        <v>0.25</v>
      </c>
      <c r="BM58" s="1">
        <f>$S$53</f>
        <v>1.6691074322619969E-2</v>
      </c>
      <c r="BO58" s="1">
        <v>0.25</v>
      </c>
      <c r="BR58" s="2">
        <f>$M$6</f>
        <v>2824.4940000000001</v>
      </c>
      <c r="BT58" s="1">
        <v>0.25</v>
      </c>
      <c r="BW58" s="1">
        <f>$R$6</f>
        <v>19.520800923418527</v>
      </c>
      <c r="BX58" s="1"/>
      <c r="BY58" s="1">
        <v>0.25</v>
      </c>
      <c r="CB58" s="1">
        <f>$R$29</f>
        <v>0.339443999558182</v>
      </c>
      <c r="CF58" s="1"/>
      <c r="CG58" s="1"/>
      <c r="CN58" s="1"/>
      <c r="CO58" s="1"/>
      <c r="CV58" s="1"/>
      <c r="CW58" s="1"/>
      <c r="DD58" s="1"/>
      <c r="DE58" s="1"/>
      <c r="DL58" s="1"/>
      <c r="DM58" s="1"/>
      <c r="DT58" s="1"/>
      <c r="DU58" s="1"/>
      <c r="EB58" s="1"/>
      <c r="EC58" s="1"/>
    </row>
    <row r="59" spans="1:137" x14ac:dyDescent="0.3">
      <c r="B59" s="1">
        <v>0.5</v>
      </c>
      <c r="C59" s="1">
        <f>$AI$15</f>
        <v>0.14580169309037061</v>
      </c>
      <c r="D59" s="1">
        <f>$AQ$15</f>
        <v>0.14631203068663667</v>
      </c>
      <c r="E59" s="1">
        <f>$AA$15</f>
        <v>0.11637706752686348</v>
      </c>
      <c r="G59" s="1">
        <v>0.5</v>
      </c>
      <c r="H59" s="1">
        <f>$AI$17</f>
        <v>0.14339264447117817</v>
      </c>
      <c r="I59" s="1">
        <f>$AQ$17</f>
        <v>0.1654612126634204</v>
      </c>
      <c r="J59" s="1">
        <f>$AA$17</f>
        <v>0.11797693441838913</v>
      </c>
      <c r="L59" s="1">
        <v>0.5</v>
      </c>
      <c r="M59" s="1">
        <f>$AI$18</f>
        <v>5.6135303563295991E-2</v>
      </c>
      <c r="N59" s="1">
        <f>$AQ$18</f>
        <v>3.6463185327315767E-2</v>
      </c>
      <c r="O59" s="1">
        <f>$AA$18</f>
        <v>4.7310238764030593E-2</v>
      </c>
      <c r="Q59" s="1">
        <v>0.5</v>
      </c>
      <c r="R59" s="1">
        <f>$AI$19</f>
        <v>0.20313970001737439</v>
      </c>
      <c r="S59" s="1">
        <f>$AQ$19</f>
        <v>0.23802243224350891</v>
      </c>
      <c r="T59" s="1">
        <f>$AA$19</f>
        <v>0.1725937981162064</v>
      </c>
      <c r="U59" s="1"/>
      <c r="V59" s="1">
        <v>0.5</v>
      </c>
      <c r="W59" s="1">
        <f>$AI$23</f>
        <v>7.2216013913031257E-2</v>
      </c>
      <c r="X59" s="1">
        <f>$AQ$23</f>
        <v>8.365710061942816E-2</v>
      </c>
      <c r="Y59" s="1">
        <f>$AA$23</f>
        <v>6.4680478879019176E-2</v>
      </c>
      <c r="AA59" s="1">
        <v>0.5</v>
      </c>
      <c r="AB59" s="1">
        <f>$AI$24</f>
        <v>0.40266764805184851</v>
      </c>
      <c r="AC59" s="1">
        <f>$AQ$24</f>
        <v>0.43994683023424508</v>
      </c>
      <c r="AD59" s="1">
        <f>$AA$24</f>
        <v>0.33788097129862615</v>
      </c>
      <c r="AF59" s="1">
        <v>0.5</v>
      </c>
      <c r="AG59" s="1">
        <f>$AI$22</f>
        <v>0.62068535505525047</v>
      </c>
      <c r="AH59" s="1">
        <f>$AQ$22</f>
        <v>0.66991596154030997</v>
      </c>
      <c r="AI59" s="1">
        <f>$AA$22</f>
        <v>0.51893851770450872</v>
      </c>
      <c r="AJ59" s="1"/>
      <c r="AK59" s="1">
        <v>0.5</v>
      </c>
      <c r="AL59" s="1">
        <f>$AI$43</f>
        <v>0.5000596202800377</v>
      </c>
      <c r="AM59" s="1">
        <f>$AQ$43</f>
        <v>0.54150858373587907</v>
      </c>
      <c r="AN59" s="1">
        <f>$AA$43</f>
        <v>0.39951774252876016</v>
      </c>
      <c r="AP59" s="1">
        <v>0.5</v>
      </c>
      <c r="AQ59" s="1">
        <f>$AI$34</f>
        <v>1.8679325715039927E-2</v>
      </c>
      <c r="AR59" s="1">
        <f>$AQ$34</f>
        <v>1.8818237312578555E-2</v>
      </c>
      <c r="AS59" s="1">
        <f>$AA$34</f>
        <v>1.4741263179548341E-2</v>
      </c>
      <c r="AU59" s="1">
        <v>0.5</v>
      </c>
      <c r="AV59" s="14">
        <f>$AI$44</f>
        <v>9.2479688133504739E-2</v>
      </c>
      <c r="AW59" s="1">
        <f>$AQ$44</f>
        <v>0.10088073496854424</v>
      </c>
      <c r="AX59" s="1">
        <f>$AA$44</f>
        <v>2.3668509158660075E-2</v>
      </c>
      <c r="AZ59" s="1">
        <v>0.5</v>
      </c>
      <c r="BA59" s="1">
        <f>$AI$45</f>
        <v>3.3289779237939167E-2</v>
      </c>
      <c r="BB59" s="1">
        <f>$AQ$45</f>
        <v>3.6030186827309268E-2</v>
      </c>
      <c r="BC59" s="1">
        <f>$AA$45</f>
        <v>2.9584182952834055E-2</v>
      </c>
      <c r="BE59" s="1">
        <v>0.5</v>
      </c>
      <c r="BF59" s="1">
        <f>$AI$50</f>
        <v>3.1769854542214515E-3</v>
      </c>
      <c r="BG59" s="1">
        <f>$AQ$50</f>
        <v>4.6845820306470592E-3</v>
      </c>
      <c r="BH59" s="1">
        <f>$AA$50</f>
        <v>3.1173161841772227E-3</v>
      </c>
      <c r="BI59" s="1"/>
      <c r="BJ59" s="1">
        <v>0.5</v>
      </c>
      <c r="BK59" s="1">
        <f>$AI$53</f>
        <v>4.267744599655314E-2</v>
      </c>
      <c r="BL59" s="1">
        <f>$AQ$53</f>
        <v>4.9258738607050892E-2</v>
      </c>
      <c r="BM59" s="1">
        <f>$AA$53</f>
        <v>3.4388928120542943E-2</v>
      </c>
      <c r="BO59" s="1">
        <v>0.5</v>
      </c>
      <c r="BP59" s="2">
        <f>$AC$6</f>
        <v>2824.6709999999998</v>
      </c>
      <c r="BQ59" s="2">
        <f>$AK$6</f>
        <v>2824.2020000000002</v>
      </c>
      <c r="BR59" s="2">
        <f>$U$6</f>
        <v>2824.7359999999999</v>
      </c>
      <c r="BT59" s="1">
        <v>0.5</v>
      </c>
      <c r="BU59" s="1">
        <f>$AH$6</f>
        <v>17.09352531915653</v>
      </c>
      <c r="BV59" s="1">
        <f>$AP$6</f>
        <v>15.158187398321529</v>
      </c>
      <c r="BW59" s="1">
        <f>$Z$6</f>
        <v>20.877324651462466</v>
      </c>
      <c r="BX59" s="1"/>
      <c r="BY59" s="1">
        <v>0.5</v>
      </c>
      <c r="BZ59" s="1">
        <f>$AH$29</f>
        <v>0.49530298573604636</v>
      </c>
      <c r="CA59" s="1">
        <f>$AP$29</f>
        <v>0.57177185106944817</v>
      </c>
      <c r="CB59" s="1">
        <f>$Z$29</f>
        <v>0.55578371455432041</v>
      </c>
      <c r="CF59" s="1"/>
      <c r="CG59" s="1"/>
      <c r="CN59" s="1"/>
      <c r="CO59" s="1"/>
      <c r="CV59" s="1"/>
      <c r="CW59" s="1"/>
      <c r="DD59" s="1"/>
      <c r="DE59" s="1"/>
      <c r="DL59" s="1"/>
      <c r="DM59" s="1"/>
      <c r="DT59" s="1"/>
      <c r="DU59" s="1"/>
      <c r="EB59" s="1"/>
      <c r="EC59" s="1"/>
    </row>
    <row r="60" spans="1:137" x14ac:dyDescent="0.3">
      <c r="B60" s="1">
        <v>0.75</v>
      </c>
      <c r="D60" s="1"/>
      <c r="E60" s="1">
        <f>$AY$15</f>
        <v>0.10119009848813892</v>
      </c>
      <c r="G60" s="1">
        <v>0.75</v>
      </c>
      <c r="J60" s="1">
        <f>$AY$17</f>
        <v>0.12160342828641263</v>
      </c>
      <c r="L60" s="1">
        <v>0.75</v>
      </c>
      <c r="O60" s="1">
        <f>$AY$18</f>
        <v>2.9661107036610547E-2</v>
      </c>
      <c r="Q60" s="1">
        <v>0.75</v>
      </c>
      <c r="T60" s="1">
        <f>$AY$19</f>
        <v>0.16998029319023883</v>
      </c>
      <c r="U60" s="1"/>
      <c r="V60" s="1">
        <v>0.75</v>
      </c>
      <c r="Y60" s="1">
        <f>$AY$23</f>
        <v>8.3358706732206272E-2</v>
      </c>
      <c r="AA60" s="1">
        <v>0.75</v>
      </c>
      <c r="AC60" s="1"/>
      <c r="AD60" s="1">
        <f>$AY$24</f>
        <v>0.32124482851326197</v>
      </c>
      <c r="AF60" s="1">
        <v>0.75</v>
      </c>
      <c r="AI60" s="1">
        <f>$AY$22</f>
        <v>0.5057936337336072</v>
      </c>
      <c r="AJ60" s="1"/>
      <c r="AK60" s="1">
        <v>0.75</v>
      </c>
      <c r="AN60" s="1">
        <f>$AY$43</f>
        <v>0.44504487989951858</v>
      </c>
      <c r="AP60" s="1">
        <v>0.75</v>
      </c>
      <c r="AR60" s="1"/>
      <c r="AS60" s="1">
        <f>$AY$34</f>
        <v>2.8984756339674195E-2</v>
      </c>
      <c r="AU60" s="1">
        <v>0.75</v>
      </c>
      <c r="AX60" s="1">
        <f>$AY$44</f>
        <v>4.1310680749845834E-2</v>
      </c>
      <c r="AZ60" s="1">
        <v>0.75</v>
      </c>
      <c r="BC60" s="1">
        <f>$AY$45</f>
        <v>3.9867525990039419E-2</v>
      </c>
      <c r="BE60" s="1">
        <v>0.75</v>
      </c>
      <c r="BH60" s="1">
        <f>$AY$50</f>
        <v>5.2463498787569639E-3</v>
      </c>
      <c r="BI60" s="1"/>
      <c r="BJ60" s="1">
        <v>0.75</v>
      </c>
      <c r="BM60" s="1">
        <f>$AY$53</f>
        <v>5.3714378658339917E-2</v>
      </c>
      <c r="BO60" s="1">
        <v>0.75</v>
      </c>
      <c r="BR60" s="2">
        <f>$AS$6</f>
        <v>2825.7080000000001</v>
      </c>
      <c r="BT60" s="1">
        <v>0.75</v>
      </c>
      <c r="BW60" s="1">
        <f>$AX$6</f>
        <v>18.563023913500203</v>
      </c>
      <c r="BX60" s="1"/>
      <c r="BY60" s="1">
        <v>0.75</v>
      </c>
      <c r="CB60" s="1">
        <f>$AX$29</f>
        <v>0.82378323549094312</v>
      </c>
      <c r="CF60" s="1"/>
      <c r="CG60" s="1"/>
      <c r="CN60" s="1"/>
      <c r="CO60" s="1"/>
      <c r="CV60" s="1"/>
      <c r="CW60" s="1"/>
      <c r="DD60" s="1"/>
      <c r="DE60" s="1"/>
      <c r="DL60" s="1"/>
      <c r="DM60" s="1"/>
      <c r="DT60" s="1"/>
      <c r="DU60" s="1"/>
      <c r="EB60" s="1"/>
      <c r="EC60" s="1"/>
    </row>
    <row r="61" spans="1:137" x14ac:dyDescent="0.3">
      <c r="B61" s="1">
        <v>1</v>
      </c>
      <c r="C61" s="1">
        <f>$BO$15</f>
        <v>0.15898616342758243</v>
      </c>
      <c r="D61" s="1">
        <f>$BW$15</f>
        <v>0.13284443248826242</v>
      </c>
      <c r="E61" s="1">
        <f>$BG$15</f>
        <v>0.11412550539390223</v>
      </c>
      <c r="G61" s="1">
        <v>1</v>
      </c>
      <c r="H61" s="1">
        <f>$BO$17</f>
        <v>0.14967735404958513</v>
      </c>
      <c r="I61" s="1">
        <f>$BW$17</f>
        <v>0.14553500832592442</v>
      </c>
      <c r="J61" s="1">
        <f>$BG$17</f>
        <v>0.1109403667148612</v>
      </c>
      <c r="L61" s="1">
        <v>1</v>
      </c>
      <c r="M61" s="1">
        <f>$BO$18</f>
        <v>4.3906834579854635E-2</v>
      </c>
      <c r="N61" s="1">
        <f>$BW$18</f>
        <v>4.1440065667225849E-2</v>
      </c>
      <c r="O61" s="1">
        <f>$BG$18</f>
        <v>3.3774004152760544E-2</v>
      </c>
      <c r="Q61" s="1">
        <v>1</v>
      </c>
      <c r="R61" s="1">
        <f>$BO$19</f>
        <v>0.26611395223507567</v>
      </c>
      <c r="S61" s="1">
        <f>$BW$19</f>
        <v>0.25973886696058701</v>
      </c>
      <c r="T61" s="1">
        <f>$BG$19</f>
        <v>0.19510611771112479</v>
      </c>
      <c r="U61" s="1"/>
      <c r="V61" s="1">
        <v>1</v>
      </c>
      <c r="W61" s="1">
        <f>$BO$23</f>
        <v>8.4000104153879915E-2</v>
      </c>
      <c r="X61" s="1">
        <f>$BW$23</f>
        <v>0.11961411559879237</v>
      </c>
      <c r="Y61" s="1">
        <f>$BG$23</f>
        <v>9.8479218961871839E-2</v>
      </c>
      <c r="AA61" s="1">
        <v>1</v>
      </c>
      <c r="AB61" s="1">
        <f>$BO$24</f>
        <v>0.45969814086451544</v>
      </c>
      <c r="AC61" s="1">
        <f>$BW$24</f>
        <v>0.44671394095373729</v>
      </c>
      <c r="AD61" s="1">
        <f>$BG$24</f>
        <v>0.33982048857874653</v>
      </c>
      <c r="AF61" s="1">
        <v>1</v>
      </c>
      <c r="AG61" s="1">
        <f>$BO$22</f>
        <v>0.70268440844597779</v>
      </c>
      <c r="AH61" s="1">
        <f>$BW$22</f>
        <v>0.6991724890407921</v>
      </c>
      <c r="AI61" s="1">
        <f>$BG$22</f>
        <v>0.55242521293452063</v>
      </c>
      <c r="AJ61" s="1"/>
      <c r="AK61" s="1">
        <v>1</v>
      </c>
      <c r="AL61" s="1">
        <f>$BO$43</f>
        <v>0.66707550446153974</v>
      </c>
      <c r="AM61" s="1">
        <f>$BW$43</f>
        <v>0.6897669873551957</v>
      </c>
      <c r="AN61" s="1">
        <f>$BG$43</f>
        <v>0.52950826465966694</v>
      </c>
      <c r="AP61" s="1">
        <v>1</v>
      </c>
      <c r="AQ61" s="1">
        <f>$BO$34</f>
        <v>4.5187341155470066E-2</v>
      </c>
      <c r="AR61" s="1">
        <f>$BW$34</f>
        <v>5.6493911783740469E-2</v>
      </c>
      <c r="AS61" s="1">
        <f>$BG$34</f>
        <v>4.3304438558160914E-2</v>
      </c>
      <c r="AU61" s="1">
        <v>1</v>
      </c>
      <c r="AV61" s="1">
        <f>$BO$44</f>
        <v>4.8991212185462887E-2</v>
      </c>
      <c r="AW61" s="1">
        <f>$BW$44</f>
        <v>7.3778281569927065E-2</v>
      </c>
      <c r="AX61" s="1">
        <f>$BG$44</f>
        <v>5.6204139824322964E-2</v>
      </c>
      <c r="AZ61" s="1">
        <v>1</v>
      </c>
      <c r="BA61" s="1">
        <f>$BO$45</f>
        <v>6.8129262179099814E-2</v>
      </c>
      <c r="BB61" s="1">
        <f>$BW$45</f>
        <v>7.7495281785842515E-2</v>
      </c>
      <c r="BC61" s="1">
        <f>$BG$45</f>
        <v>5.9294890539785282E-2</v>
      </c>
      <c r="BE61" s="1">
        <v>1</v>
      </c>
      <c r="BF61" s="1">
        <f>$BO$50</f>
        <v>8.5545955137857899E-3</v>
      </c>
      <c r="BG61" s="1">
        <f>$BW$50</f>
        <v>9.9591359309101016E-3</v>
      </c>
      <c r="BH61" s="1">
        <f>$BG$50</f>
        <v>7.1631052671737097E-3</v>
      </c>
      <c r="BI61" s="1"/>
      <c r="BJ61" s="1">
        <v>1</v>
      </c>
      <c r="BK61" s="1">
        <f>$BO$53</f>
        <v>8.143807651680568E-2</v>
      </c>
      <c r="BL61" s="1">
        <f>$BW$53</f>
        <v>9.7602729460602486E-2</v>
      </c>
      <c r="BM61" s="1">
        <f>$BG$53</f>
        <v>7.7975496311433024E-2</v>
      </c>
      <c r="BO61" s="1">
        <v>1</v>
      </c>
      <c r="BP61" s="2">
        <f>$BI$6</f>
        <v>2825.971</v>
      </c>
      <c r="BQ61" s="2">
        <f>$BQ$6</f>
        <v>2825.8539999999998</v>
      </c>
      <c r="BR61" s="2">
        <f>$BA$6</f>
        <v>2826.3919999999998</v>
      </c>
      <c r="BT61" s="1">
        <v>1</v>
      </c>
      <c r="BU61" s="1">
        <f>$BN$6</f>
        <v>15.419329190302847</v>
      </c>
      <c r="BV61" s="1">
        <f>$BV$6</f>
        <v>15.298677330106026</v>
      </c>
      <c r="BW61" s="1">
        <f>$BF$6</f>
        <v>20.535202937456067</v>
      </c>
      <c r="BX61" s="1"/>
      <c r="BY61" s="1">
        <v>1</v>
      </c>
      <c r="BZ61" s="1">
        <f>$BN$29</f>
        <v>0.52834852004049793</v>
      </c>
      <c r="CA61" s="1">
        <f>$BV$29</f>
        <v>0.90040744168455067</v>
      </c>
      <c r="CB61" s="1">
        <f>$BF$29</f>
        <v>0.86290280706291278</v>
      </c>
      <c r="CF61" s="1"/>
      <c r="CG61" s="1"/>
      <c r="CN61" s="1"/>
      <c r="CO61" s="1"/>
      <c r="CV61" s="1"/>
      <c r="CW61" s="1"/>
      <c r="DD61" s="1"/>
      <c r="DE61" s="1"/>
      <c r="DL61" s="1"/>
      <c r="DM61" s="1"/>
      <c r="DT61" s="1"/>
      <c r="DU61" s="1"/>
      <c r="EB61" s="1"/>
      <c r="EC61" s="1"/>
    </row>
    <row r="62" spans="1:137" x14ac:dyDescent="0.3">
      <c r="B62" s="1">
        <v>1.25</v>
      </c>
      <c r="D62" s="1"/>
      <c r="E62" s="1">
        <f>$CE$15</f>
        <v>8.7584644052349434E-2</v>
      </c>
      <c r="G62" s="1">
        <v>1.25</v>
      </c>
      <c r="J62" s="1">
        <f>$CE$17</f>
        <v>9.5880486806702428E-2</v>
      </c>
      <c r="L62" s="1">
        <v>1.25</v>
      </c>
      <c r="O62" s="1">
        <f>$CE$18</f>
        <v>3.234266292438126E-2</v>
      </c>
      <c r="Q62" s="1">
        <v>1.25</v>
      </c>
      <c r="T62" s="1">
        <f>$CE$19</f>
        <v>0.16176214912446193</v>
      </c>
      <c r="U62" s="1"/>
      <c r="V62" s="1">
        <v>1.25</v>
      </c>
      <c r="Y62" s="1">
        <f>$CE$23</f>
        <v>0.10298608833457656</v>
      </c>
      <c r="AA62" s="1">
        <v>1.25</v>
      </c>
      <c r="AC62" s="1"/>
      <c r="AD62" s="1">
        <f>$CE$24</f>
        <v>0.28998529885554564</v>
      </c>
      <c r="AF62" s="1">
        <v>1.25</v>
      </c>
      <c r="AI62" s="1">
        <f>$CE$22</f>
        <v>0.48055603124247159</v>
      </c>
      <c r="AJ62" s="1"/>
      <c r="AK62" s="1">
        <v>1.25</v>
      </c>
      <c r="AN62" s="1">
        <f>$CE$43</f>
        <v>0.49146179879314189</v>
      </c>
      <c r="AP62" s="1">
        <v>1.25</v>
      </c>
      <c r="AR62" s="1"/>
      <c r="AS62" s="1">
        <f>$CE$34</f>
        <v>4.8254728892320284E-2</v>
      </c>
      <c r="AU62" s="1">
        <v>1.25</v>
      </c>
      <c r="AX62" s="1">
        <f>$CE$44</f>
        <v>6.8932113510830659E-2</v>
      </c>
      <c r="AZ62" s="1">
        <v>1.25</v>
      </c>
      <c r="BC62" s="1">
        <f>$CE$45</f>
        <v>6.9501075374929971E-2</v>
      </c>
      <c r="BE62" s="1">
        <v>1.25</v>
      </c>
      <c r="BH62" s="1">
        <f>$CE$50</f>
        <v>8.7855664657171626E-3</v>
      </c>
      <c r="BI62" s="1"/>
      <c r="BJ62" s="1">
        <v>1.25</v>
      </c>
      <c r="BM62" s="1">
        <f>$CE$53</f>
        <v>8.6888407719479505E-2</v>
      </c>
      <c r="BO62" s="1">
        <v>1.25</v>
      </c>
      <c r="BR62" s="2">
        <f>$BY$6</f>
        <v>2827.7849999999999</v>
      </c>
      <c r="BT62" s="1">
        <v>1.25</v>
      </c>
      <c r="BW62" s="1">
        <f>$CD$6</f>
        <v>19.833744848907376</v>
      </c>
      <c r="BX62" s="1"/>
      <c r="BY62" s="1">
        <v>1.25</v>
      </c>
      <c r="CB62" s="1">
        <f>$CD$29</f>
        <v>1.1758463992046559</v>
      </c>
      <c r="CF62" s="1"/>
      <c r="CG62" s="1"/>
      <c r="CN62" s="1"/>
      <c r="CO62" s="1"/>
      <c r="CV62" s="1"/>
      <c r="CW62" s="1"/>
      <c r="DD62" s="1"/>
      <c r="DE62" s="1"/>
      <c r="DL62" s="1"/>
      <c r="DM62" s="1"/>
      <c r="DT62" s="1"/>
      <c r="DU62" s="1"/>
      <c r="EB62" s="1"/>
      <c r="EC62" s="1"/>
    </row>
    <row r="63" spans="1:137" x14ac:dyDescent="0.3">
      <c r="B63" s="1">
        <v>1.5</v>
      </c>
      <c r="C63" s="1">
        <f>$CU$15</f>
        <v>0.12958852956367337</v>
      </c>
      <c r="D63" s="1">
        <f>$DC$15</f>
        <v>0.12697630434117871</v>
      </c>
      <c r="E63" s="1">
        <f>$CM$15</f>
        <v>9.9528869385438284E-2</v>
      </c>
      <c r="G63" s="1">
        <v>1.5</v>
      </c>
      <c r="H63" s="1">
        <f>$CU$17</f>
        <v>0.13814618634263806</v>
      </c>
      <c r="I63" s="1">
        <f>$DC$17</f>
        <v>0.14320480812133901</v>
      </c>
      <c r="J63" s="1">
        <f>$CM$17</f>
        <v>0.11054962432932063</v>
      </c>
      <c r="L63" s="1">
        <v>1.5</v>
      </c>
      <c r="M63" s="1">
        <f>$CU$18</f>
        <v>4.8531263787666451E-2</v>
      </c>
      <c r="N63" s="1">
        <f>$DC$18</f>
        <v>5.3889489255226554E-2</v>
      </c>
      <c r="O63" s="1">
        <f>$CM$18</f>
        <v>3.9433360861287736E-2</v>
      </c>
      <c r="Q63" s="1">
        <v>1.5</v>
      </c>
      <c r="R63" s="1">
        <f>$CU$19</f>
        <v>0.23051341196530489</v>
      </c>
      <c r="S63" s="1">
        <f>$DC$19</f>
        <v>0.24463962969390654</v>
      </c>
      <c r="T63" s="1">
        <f>$CM$19</f>
        <v>0.18884169494225464</v>
      </c>
      <c r="U63" s="1"/>
      <c r="V63" s="1">
        <v>1.5</v>
      </c>
      <c r="W63" s="1">
        <f>$CU$23</f>
        <v>0.15257024851300272</v>
      </c>
      <c r="X63" s="1">
        <f>$DC$23</f>
        <v>0.1696002235155864</v>
      </c>
      <c r="Y63" s="1">
        <f>$CM$23</f>
        <v>0.13277165084604642</v>
      </c>
      <c r="AA63" s="1">
        <v>1.5</v>
      </c>
      <c r="AB63" s="1">
        <f>$CU$24</f>
        <v>0.4171908620956094</v>
      </c>
      <c r="AC63" s="1">
        <f>$DC$24</f>
        <v>0.4417339270704721</v>
      </c>
      <c r="AD63" s="1">
        <f>$CM$24</f>
        <v>0.33882468013286299</v>
      </c>
      <c r="AF63" s="1">
        <v>1.5</v>
      </c>
      <c r="AG63" s="1">
        <f>$CU$22</f>
        <v>0.6993496401722854</v>
      </c>
      <c r="AH63" s="1">
        <f>$DC$22</f>
        <v>0.73831045492723724</v>
      </c>
      <c r="AI63" s="1">
        <f>$CM$22</f>
        <v>0.57112520036434766</v>
      </c>
      <c r="AJ63" s="1"/>
      <c r="AK63" s="1">
        <v>1.5</v>
      </c>
      <c r="AL63" s="1">
        <f>$CU$43</f>
        <v>0.78067491115813947</v>
      </c>
      <c r="AM63" s="1">
        <f>$DC$43</f>
        <v>0.84215766173407236</v>
      </c>
      <c r="AN63" s="1">
        <f>$CM$43</f>
        <v>0.63758694602305521</v>
      </c>
      <c r="AP63" s="1">
        <v>1.5</v>
      </c>
      <c r="AQ63" s="1">
        <f>$CU$34</f>
        <v>9.0008841994285396E-2</v>
      </c>
      <c r="AR63" s="1">
        <f>$DC$34</f>
        <v>9.3536814058164969E-2</v>
      </c>
      <c r="AS63" s="1">
        <f>$CM$34</f>
        <v>6.2495976227508743E-2</v>
      </c>
      <c r="AU63" s="1">
        <v>1.5</v>
      </c>
      <c r="AV63" s="1">
        <f>$CU$44</f>
        <v>0.10228668484632747</v>
      </c>
      <c r="AW63" s="1">
        <f>$DC$44</f>
        <v>0.11489474283282074</v>
      </c>
      <c r="AX63" s="1">
        <f>$CM$44</f>
        <v>9.1039251716274555E-2</v>
      </c>
      <c r="AZ63" s="1">
        <v>1.5</v>
      </c>
      <c r="BA63" s="1">
        <f>$CU$45</f>
        <v>0.10879891590881569</v>
      </c>
      <c r="BB63" s="1">
        <f>$DC$45</f>
        <v>0.11856920980756447</v>
      </c>
      <c r="BC63" s="1">
        <f>$CM$45</f>
        <v>9.2902074002013321E-2</v>
      </c>
      <c r="BE63" s="1">
        <v>1.5</v>
      </c>
      <c r="BF63" s="1">
        <f>$CU$50</f>
        <v>1.5008136205753961E-2</v>
      </c>
      <c r="BG63" s="1">
        <f>$DC$50</f>
        <v>1.7505516558162678E-2</v>
      </c>
      <c r="BH63" s="1">
        <f>$CM$50</f>
        <v>1.1829240379431116E-2</v>
      </c>
      <c r="BI63" s="1"/>
      <c r="BJ63" s="1">
        <v>1.5</v>
      </c>
      <c r="BK63" s="1">
        <f>$CU$53</f>
        <v>0.14129653081021645</v>
      </c>
      <c r="BL63" s="1">
        <f>$DC$53</f>
        <v>0.15203917576991227</v>
      </c>
      <c r="BM63" s="1">
        <f>$CM$53</f>
        <v>0.11491963647829366</v>
      </c>
      <c r="BO63" s="1">
        <v>1.5</v>
      </c>
      <c r="BP63" s="2">
        <f>$CO$6</f>
        <v>2827.8969999999999</v>
      </c>
      <c r="BQ63" s="2">
        <f>$CW$6</f>
        <v>2827.7689999999998</v>
      </c>
      <c r="BR63" s="2">
        <f>$CG$6</f>
        <v>2828.4879999999998</v>
      </c>
      <c r="BT63" s="1">
        <v>1.5</v>
      </c>
      <c r="BU63" s="1">
        <f>$CT$6</f>
        <v>15.977648567752953</v>
      </c>
      <c r="BV63" s="1">
        <f>$DB$6</f>
        <v>15.270746725721807</v>
      </c>
      <c r="BW63" s="1">
        <f>$CL$6</f>
        <v>20.643749081574921</v>
      </c>
      <c r="BX63" s="1"/>
      <c r="BY63" s="1">
        <v>1.5</v>
      </c>
      <c r="BZ63" s="1">
        <f>$CT$29</f>
        <v>1.1773437743811832</v>
      </c>
      <c r="CA63" s="1">
        <f>$DB$29</f>
        <v>1.3356840427476881</v>
      </c>
      <c r="CB63" s="1">
        <f>$CL$29</f>
        <v>1.3340013974424969</v>
      </c>
      <c r="CF63" s="1"/>
      <c r="CG63" s="1"/>
      <c r="CN63" s="1"/>
      <c r="CO63" s="1"/>
      <c r="CV63" s="1"/>
      <c r="CW63" s="1"/>
      <c r="DD63" s="1"/>
      <c r="DE63" s="1"/>
      <c r="DL63" s="1"/>
      <c r="DM63" s="1"/>
      <c r="DT63" s="1"/>
      <c r="DU63" s="1"/>
      <c r="EB63" s="1"/>
      <c r="EC63" s="1"/>
    </row>
    <row r="64" spans="1:137" x14ac:dyDescent="0.3">
      <c r="B64" s="1">
        <v>1.75</v>
      </c>
      <c r="D64" s="1"/>
      <c r="E64" s="1">
        <f>$DK$15</f>
        <v>6.9475017263650005E-2</v>
      </c>
      <c r="G64" s="1">
        <v>1.75</v>
      </c>
      <c r="J64" s="1">
        <f>$DK$17</f>
        <v>0.11488292187154214</v>
      </c>
      <c r="L64" s="1">
        <v>1.75</v>
      </c>
      <c r="O64" s="1">
        <f>$DK$18</f>
        <v>3.4755795362254364E-2</v>
      </c>
      <c r="Q64" s="1">
        <v>1.75</v>
      </c>
      <c r="T64" s="1">
        <f>$DK$19</f>
        <v>0.1399658357714901</v>
      </c>
      <c r="U64" s="1"/>
      <c r="V64" s="1">
        <v>1.75</v>
      </c>
      <c r="Y64" s="1">
        <f>$DK$23</f>
        <v>0.14344848144238626</v>
      </c>
      <c r="AA64" s="1">
        <v>1.75</v>
      </c>
      <c r="AC64" s="1"/>
      <c r="AD64" s="1">
        <f>$DK$24</f>
        <v>0.28960455300528665</v>
      </c>
      <c r="AF64" s="1">
        <v>1.75</v>
      </c>
      <c r="AI64" s="1">
        <f>$DK$22</f>
        <v>0.50252805171132287</v>
      </c>
      <c r="AJ64" s="1"/>
      <c r="AK64" s="1">
        <v>1.75</v>
      </c>
      <c r="AN64" s="1">
        <f>$DK$43</f>
        <v>0.59402251167532283</v>
      </c>
      <c r="AP64" s="1">
        <v>1.75</v>
      </c>
      <c r="AR64" s="1"/>
      <c r="AS64" s="1">
        <f>$DK$34</f>
        <v>6.984305990617487E-2</v>
      </c>
      <c r="AU64" s="1">
        <v>1.75</v>
      </c>
      <c r="AX64" s="1">
        <f>$DK$44</f>
        <v>0.10364954315575173</v>
      </c>
      <c r="AZ64" s="1">
        <v>1.75</v>
      </c>
      <c r="BC64" s="1">
        <f>$DK$45</f>
        <v>9.6999120905381347E-2</v>
      </c>
      <c r="BE64" s="1">
        <v>1.75</v>
      </c>
      <c r="BH64" s="1">
        <f>$DK$50</f>
        <v>1.3518066002491433E-2</v>
      </c>
      <c r="BI64" s="1"/>
      <c r="BJ64" s="1">
        <v>1.75</v>
      </c>
      <c r="BM64" s="1">
        <f>$DK$53</f>
        <v>0.12367298035268356</v>
      </c>
      <c r="BO64" s="1">
        <v>1.75</v>
      </c>
      <c r="BR64" s="2">
        <f>$DE$6</f>
        <v>2830.1309999999999</v>
      </c>
      <c r="BT64" s="1">
        <v>1.75</v>
      </c>
      <c r="BW64" s="1">
        <f>$DJ$6</f>
        <v>20.032815764641267</v>
      </c>
      <c r="BX64" s="1"/>
      <c r="BY64" s="1">
        <v>1.75</v>
      </c>
      <c r="CB64" s="1">
        <f>$DJ$29</f>
        <v>2.0647491298636913</v>
      </c>
      <c r="CF64" s="1"/>
      <c r="CG64" s="1"/>
      <c r="CN64" s="1"/>
      <c r="CO64" s="1"/>
      <c r="CV64" s="1"/>
      <c r="CW64" s="1"/>
      <c r="DD64" s="1"/>
      <c r="DE64" s="1"/>
      <c r="DL64" s="1"/>
      <c r="DM64" s="1"/>
      <c r="DT64" s="1"/>
      <c r="DU64" s="1"/>
      <c r="EB64" s="1"/>
      <c r="EC64" s="1"/>
    </row>
    <row r="65" spans="2:80" s="1" customFormat="1" x14ac:dyDescent="0.3">
      <c r="B65" s="1">
        <v>1.9</v>
      </c>
      <c r="E65" s="1">
        <f>$DS$15</f>
        <v>5.7640704885401607E-2</v>
      </c>
      <c r="G65" s="1">
        <v>1.9</v>
      </c>
      <c r="J65" s="1">
        <f>$DS$17</f>
        <v>0.10607595962871387</v>
      </c>
      <c r="L65" s="1">
        <v>1.9</v>
      </c>
      <c r="M65" s="2"/>
      <c r="O65" s="1">
        <f>$DS$18</f>
        <v>4.3275006329675333E-2</v>
      </c>
      <c r="Q65" s="1">
        <v>1.9</v>
      </c>
      <c r="T65" s="1">
        <f>$DS$19</f>
        <v>0.12437784767205157</v>
      </c>
      <c r="V65" s="1">
        <v>1.9</v>
      </c>
      <c r="Y65" s="1">
        <f>$DS$23</f>
        <v>0.1610367592800761</v>
      </c>
      <c r="AA65" s="1">
        <v>1.9</v>
      </c>
      <c r="AB65" s="2"/>
      <c r="AD65" s="1">
        <f>$DS$24</f>
        <v>0.27372881363044077</v>
      </c>
      <c r="AF65" s="1">
        <v>1.9</v>
      </c>
      <c r="AI65" s="1">
        <f>$DS$22</f>
        <v>0.4924062777959185</v>
      </c>
      <c r="AK65" s="1">
        <v>1.9</v>
      </c>
      <c r="AN65" s="1">
        <f>$DS$43</f>
        <v>0.63954158464523569</v>
      </c>
      <c r="AP65" s="1">
        <v>1.9</v>
      </c>
      <c r="AS65" s="1">
        <f>$DS$34</f>
        <v>8.0145480569847855E-2</v>
      </c>
      <c r="AU65" s="1">
        <v>1.9</v>
      </c>
      <c r="AX65" s="1">
        <f>$DS$44</f>
        <v>0.12530969672693892</v>
      </c>
      <c r="AZ65" s="1">
        <v>1.9</v>
      </c>
      <c r="BA65" s="2"/>
      <c r="BC65" s="1">
        <f>$DS$45</f>
        <v>0.11163692663358703</v>
      </c>
      <c r="BE65" s="1">
        <v>1.9</v>
      </c>
      <c r="BH65" s="1">
        <f>$DS$50</f>
        <v>1.5110993175363768E-2</v>
      </c>
      <c r="BJ65" s="1">
        <v>1.9</v>
      </c>
      <c r="BM65" s="1">
        <f>$DS$53</f>
        <v>0.14061009762176244</v>
      </c>
      <c r="BO65" s="1">
        <v>1.9</v>
      </c>
      <c r="BP65" s="2"/>
      <c r="BQ65" s="2"/>
      <c r="BR65" s="2">
        <f>$DM$6</f>
        <v>2831.0520000000001</v>
      </c>
      <c r="BT65" s="1">
        <v>1.9</v>
      </c>
      <c r="BW65" s="1">
        <f>$DR$6</f>
        <v>20.461552071822442</v>
      </c>
      <c r="BY65" s="1">
        <v>1.9</v>
      </c>
      <c r="CB65" s="1">
        <f>$DR$29</f>
        <v>2.7938027406195225</v>
      </c>
    </row>
    <row r="66" spans="2:80" s="1" customFormat="1" x14ac:dyDescent="0.3">
      <c r="B66" s="1">
        <v>2.1</v>
      </c>
      <c r="E66" s="1">
        <f>$EA$15</f>
        <v>9.0540327174792809E-2</v>
      </c>
      <c r="G66" s="1">
        <v>2.1</v>
      </c>
      <c r="J66" s="1">
        <f>$EA$17</f>
        <v>0.12461693402917925</v>
      </c>
      <c r="L66" s="1">
        <v>2.1</v>
      </c>
      <c r="M66" s="2"/>
      <c r="O66" s="1">
        <f>$EA$18</f>
        <v>5.1147313589655574E-2</v>
      </c>
      <c r="Q66" s="1">
        <v>2.1</v>
      </c>
      <c r="T66" s="1">
        <f>$EA$19</f>
        <v>0.17014046230262533</v>
      </c>
      <c r="V66" s="1">
        <v>2.1</v>
      </c>
      <c r="Y66" s="1">
        <f>$EA$23</f>
        <v>0.21172940379825134</v>
      </c>
      <c r="AA66" s="1">
        <v>2.1</v>
      </c>
      <c r="AB66" s="2"/>
      <c r="AD66" s="1">
        <f>$EA$24</f>
        <v>0.34590470992146016</v>
      </c>
      <c r="AF66" s="1">
        <v>2.1</v>
      </c>
      <c r="AI66" s="1">
        <f>$EA$22</f>
        <v>0.64817444089450427</v>
      </c>
      <c r="AK66" s="1">
        <v>2.1</v>
      </c>
      <c r="AN66" s="1">
        <f>$EA$43</f>
        <v>0.87889374301177892</v>
      </c>
      <c r="AP66" s="1">
        <v>2.1</v>
      </c>
      <c r="AS66" s="1">
        <f>$EA$34</f>
        <v>0.11043243623466716</v>
      </c>
      <c r="AU66" s="1">
        <v>2.1</v>
      </c>
      <c r="AX66" s="1">
        <f>$EA$44</f>
        <v>0.12992126499294523</v>
      </c>
      <c r="AZ66" s="1">
        <v>2.1</v>
      </c>
      <c r="BA66" s="2"/>
      <c r="BC66" s="1">
        <f>$EA$45</f>
        <v>0.1258047869749167</v>
      </c>
      <c r="BE66" s="1">
        <v>2.1</v>
      </c>
      <c r="BH66" s="1">
        <f>$EA$50</f>
        <v>2.0929316812476517E-2</v>
      </c>
      <c r="BJ66" s="1">
        <v>2.1</v>
      </c>
      <c r="BM66" s="1">
        <f>$EA$53</f>
        <v>0.18552775680451858</v>
      </c>
      <c r="BO66" s="1">
        <v>2.1</v>
      </c>
      <c r="BP66" s="2"/>
      <c r="BQ66" s="2"/>
      <c r="BR66" s="2">
        <f>$DU$6</f>
        <v>2831.123</v>
      </c>
      <c r="BT66" s="1">
        <v>2.1</v>
      </c>
      <c r="BW66" s="1">
        <f>$DZ$6</f>
        <v>19.013875273505139</v>
      </c>
      <c r="BY66" s="1">
        <v>2.1</v>
      </c>
      <c r="CB66" s="1">
        <f>$DZ$29</f>
        <v>2.3385093737235643</v>
      </c>
    </row>
    <row r="67" spans="2:80" x14ac:dyDescent="0.3">
      <c r="B67" s="2"/>
      <c r="C67" s="2"/>
      <c r="D67" s="1"/>
      <c r="E67" s="1"/>
      <c r="G67" s="2"/>
      <c r="H67" s="2"/>
    </row>
    <row r="97" spans="2:129" x14ac:dyDescent="0.3">
      <c r="DU97" s="8"/>
      <c r="DV97" s="9"/>
      <c r="DW97" s="9"/>
      <c r="DX97" s="9"/>
      <c r="DY97" s="9"/>
    </row>
    <row r="98" spans="2:129" x14ac:dyDescent="0.3">
      <c r="DU98" s="8"/>
      <c r="DV98" s="9"/>
      <c r="DW98" s="9"/>
      <c r="DX98" s="9"/>
      <c r="DY98" s="9"/>
    </row>
    <row r="99" spans="2:129" x14ac:dyDescent="0.3">
      <c r="B99" s="2"/>
      <c r="C99" s="2" t="s">
        <v>120</v>
      </c>
      <c r="D99" s="1"/>
      <c r="E99" s="1"/>
      <c r="G99" s="2"/>
      <c r="H99" s="2" t="s">
        <v>121</v>
      </c>
      <c r="M99" s="2" t="s">
        <v>122</v>
      </c>
      <c r="Q99" s="2"/>
      <c r="R99" s="2" t="s">
        <v>123</v>
      </c>
      <c r="T99" s="1"/>
      <c r="V99" s="2"/>
      <c r="W99" s="2" t="s">
        <v>124</v>
      </c>
      <c r="AB99" s="2" t="s">
        <v>125</v>
      </c>
      <c r="AC99" s="1"/>
      <c r="AF99" s="2"/>
      <c r="AG99" s="2" t="s">
        <v>126</v>
      </c>
      <c r="AL99" s="2" t="s">
        <v>127</v>
      </c>
      <c r="AP99" s="2"/>
      <c r="AQ99" s="1" t="s">
        <v>128</v>
      </c>
      <c r="AR99" s="1"/>
      <c r="AS99" s="1"/>
      <c r="AU99" s="2"/>
      <c r="AV99" s="2" t="s">
        <v>129</v>
      </c>
      <c r="BA99" s="2" t="s">
        <v>130</v>
      </c>
      <c r="BE99" s="2"/>
      <c r="BF99" s="2" t="s">
        <v>131</v>
      </c>
      <c r="BH99" s="1"/>
      <c r="BJ99" s="2"/>
      <c r="BK99" s="2" t="s">
        <v>132</v>
      </c>
      <c r="BP99" s="2" t="s">
        <v>99</v>
      </c>
      <c r="BQ99" s="1"/>
      <c r="BT99" s="2"/>
      <c r="BU99" s="2" t="s">
        <v>133</v>
      </c>
    </row>
    <row r="100" spans="2:129" x14ac:dyDescent="0.3">
      <c r="B100" s="2" t="s">
        <v>70</v>
      </c>
      <c r="C100" s="2" t="s">
        <v>119</v>
      </c>
      <c r="D100" s="1" t="s">
        <v>25</v>
      </c>
      <c r="E100" s="1" t="s">
        <v>26</v>
      </c>
      <c r="G100" s="2" t="s">
        <v>70</v>
      </c>
      <c r="H100" s="2" t="s">
        <v>119</v>
      </c>
      <c r="I100" s="1" t="s">
        <v>25</v>
      </c>
      <c r="J100" s="1" t="s">
        <v>26</v>
      </c>
      <c r="L100" s="2" t="s">
        <v>70</v>
      </c>
      <c r="M100" s="2" t="s">
        <v>119</v>
      </c>
      <c r="N100" s="1" t="s">
        <v>25</v>
      </c>
      <c r="O100" s="1" t="s">
        <v>26</v>
      </c>
      <c r="Q100" s="2" t="s">
        <v>70</v>
      </c>
      <c r="R100" s="2" t="s">
        <v>119</v>
      </c>
      <c r="S100" s="1" t="s">
        <v>25</v>
      </c>
      <c r="T100" s="1" t="s">
        <v>26</v>
      </c>
      <c r="V100" s="2" t="s">
        <v>70</v>
      </c>
      <c r="W100" s="2" t="s">
        <v>119</v>
      </c>
      <c r="X100" s="1" t="s">
        <v>25</v>
      </c>
      <c r="Y100" s="1" t="s">
        <v>26</v>
      </c>
      <c r="AA100" s="2" t="s">
        <v>70</v>
      </c>
      <c r="AB100" s="2" t="s">
        <v>119</v>
      </c>
      <c r="AC100" s="1" t="s">
        <v>25</v>
      </c>
      <c r="AD100" s="1" t="s">
        <v>26</v>
      </c>
      <c r="AF100" s="2" t="s">
        <v>70</v>
      </c>
      <c r="AG100" s="2"/>
      <c r="AH100" s="1" t="s">
        <v>25</v>
      </c>
      <c r="AI100" s="1" t="s">
        <v>26</v>
      </c>
      <c r="AK100" s="2" t="s">
        <v>70</v>
      </c>
      <c r="AL100" s="2" t="s">
        <v>119</v>
      </c>
      <c r="AM100" s="1" t="s">
        <v>25</v>
      </c>
      <c r="AN100" s="1" t="s">
        <v>26</v>
      </c>
      <c r="AP100" s="2" t="s">
        <v>70</v>
      </c>
      <c r="AQ100" s="1" t="s">
        <v>119</v>
      </c>
      <c r="AR100" s="1" t="s">
        <v>25</v>
      </c>
      <c r="AS100" s="1" t="s">
        <v>26</v>
      </c>
      <c r="AU100" s="2" t="s">
        <v>70</v>
      </c>
      <c r="AV100" s="2" t="s">
        <v>119</v>
      </c>
      <c r="AW100" s="1" t="s">
        <v>25</v>
      </c>
      <c r="AX100" s="1" t="s">
        <v>26</v>
      </c>
      <c r="AZ100" s="2" t="s">
        <v>70</v>
      </c>
      <c r="BA100" s="2" t="s">
        <v>119</v>
      </c>
      <c r="BB100" s="1" t="s">
        <v>25</v>
      </c>
      <c r="BC100" s="1" t="s">
        <v>26</v>
      </c>
      <c r="BE100" s="2" t="s">
        <v>70</v>
      </c>
      <c r="BF100" s="2" t="s">
        <v>119</v>
      </c>
      <c r="BG100" s="1" t="s">
        <v>25</v>
      </c>
      <c r="BH100" s="1" t="s">
        <v>26</v>
      </c>
      <c r="BJ100" s="2" t="s">
        <v>70</v>
      </c>
      <c r="BK100" s="2" t="s">
        <v>119</v>
      </c>
      <c r="BL100" s="1" t="s">
        <v>25</v>
      </c>
      <c r="BM100" s="1" t="s">
        <v>26</v>
      </c>
      <c r="BO100" s="2" t="s">
        <v>70</v>
      </c>
      <c r="BP100" s="2" t="s">
        <v>119</v>
      </c>
      <c r="BQ100" s="1" t="s">
        <v>25</v>
      </c>
      <c r="BR100" s="1" t="s">
        <v>26</v>
      </c>
      <c r="BT100" s="2" t="s">
        <v>70</v>
      </c>
      <c r="BU100" s="2" t="s">
        <v>119</v>
      </c>
      <c r="BV100" s="1" t="s">
        <v>25</v>
      </c>
      <c r="BW100" s="1" t="s">
        <v>26</v>
      </c>
    </row>
    <row r="101" spans="2:129" s="1" customFormat="1" x14ac:dyDescent="0.3">
      <c r="B101" s="1">
        <v>0</v>
      </c>
      <c r="E101" s="1">
        <f>$J$15</f>
        <v>2.4986023635160235</v>
      </c>
      <c r="G101" s="1">
        <v>0</v>
      </c>
      <c r="J101" s="1">
        <f>$J$17</f>
        <v>2.4667560194868452</v>
      </c>
      <c r="L101" s="1">
        <v>0</v>
      </c>
      <c r="M101" s="2"/>
      <c r="O101" s="1">
        <f>$J$18</f>
        <v>0</v>
      </c>
      <c r="Q101" s="1">
        <v>0</v>
      </c>
      <c r="T101" s="1">
        <f>$J$19</f>
        <v>5.9826678454829025</v>
      </c>
      <c r="V101" s="1">
        <v>0</v>
      </c>
      <c r="Y101" s="1">
        <f>$J$23</f>
        <v>0.16223344386343863</v>
      </c>
      <c r="AA101" s="1">
        <v>0</v>
      </c>
      <c r="AB101" s="2"/>
      <c r="AD101" s="1">
        <f>$J$24</f>
        <v>8.4494238649697486</v>
      </c>
      <c r="AF101" s="1">
        <v>0</v>
      </c>
      <c r="AI101" s="1">
        <f>$J$22</f>
        <v>11.11025967234921</v>
      </c>
      <c r="AK101" s="1">
        <v>0</v>
      </c>
      <c r="AN101" s="1">
        <f>$J$43</f>
        <v>6.0235515272121098</v>
      </c>
      <c r="AP101" s="1">
        <v>0</v>
      </c>
      <c r="AS101" s="1">
        <f>$J$34</f>
        <v>0</v>
      </c>
      <c r="AU101" s="1">
        <v>0</v>
      </c>
      <c r="AX101" s="1">
        <f>$J$44</f>
        <v>0</v>
      </c>
      <c r="AZ101" s="1">
        <v>0</v>
      </c>
      <c r="BA101" s="2"/>
      <c r="BC101" s="1">
        <f>$J$45</f>
        <v>0</v>
      </c>
      <c r="BE101" s="1">
        <v>0</v>
      </c>
      <c r="BH101" s="1">
        <f>$J$50</f>
        <v>0</v>
      </c>
      <c r="BJ101" s="1">
        <v>0</v>
      </c>
      <c r="BM101" s="1">
        <f>$J$53</f>
        <v>0</v>
      </c>
      <c r="BO101" s="1">
        <v>0</v>
      </c>
      <c r="BP101" s="2"/>
      <c r="BR101" s="1">
        <f>$J$46</f>
        <v>0</v>
      </c>
      <c r="BT101" s="1">
        <v>0</v>
      </c>
    </row>
    <row r="102" spans="2:129" s="1" customFormat="1" x14ac:dyDescent="0.3">
      <c r="B102" s="1">
        <v>0.25</v>
      </c>
      <c r="E102" s="1">
        <f>$R$15</f>
        <v>2.2371339623692466</v>
      </c>
      <c r="G102" s="1">
        <v>0.25</v>
      </c>
      <c r="J102" s="1">
        <f>$R$17</f>
        <v>2.2043389523655801</v>
      </c>
      <c r="L102" s="1">
        <v>0.25</v>
      </c>
      <c r="M102" s="2"/>
      <c r="O102" s="1">
        <f>$R$18</f>
        <v>0.94311200458153754</v>
      </c>
      <c r="Q102" s="1">
        <v>0.25</v>
      </c>
      <c r="T102" s="1">
        <f>$R$19</f>
        <v>3.2041144331437046</v>
      </c>
      <c r="V102" s="1">
        <v>0.25</v>
      </c>
      <c r="Y102" s="1">
        <f>$R$23</f>
        <v>0.75938169973406044</v>
      </c>
      <c r="AA102" s="1">
        <v>0.25</v>
      </c>
      <c r="AB102" s="2"/>
      <c r="AD102" s="1">
        <f>$R$24</f>
        <v>6.3515653900908227</v>
      </c>
      <c r="AF102" s="1">
        <v>0.25</v>
      </c>
      <c r="AI102" s="1">
        <f>$R$22</f>
        <v>9.3480810521941287</v>
      </c>
      <c r="AK102" s="1">
        <v>0.25</v>
      </c>
      <c r="AN102" s="1">
        <f>$R$43</f>
        <v>6.7030922392024079</v>
      </c>
      <c r="AP102" s="1">
        <v>0.25</v>
      </c>
      <c r="AS102" s="1">
        <f>$R$34</f>
        <v>0.10196800261323626</v>
      </c>
      <c r="AU102" s="1">
        <v>0.25</v>
      </c>
      <c r="AX102" s="1">
        <f>$R$44</f>
        <v>0.29665485921611762</v>
      </c>
      <c r="AZ102" s="1">
        <v>0.25</v>
      </c>
      <c r="BA102" s="2"/>
      <c r="BC102" s="1">
        <f>$R$45</f>
        <v>0.2469428303431242</v>
      </c>
      <c r="BE102" s="1">
        <v>0.25</v>
      </c>
      <c r="BH102" s="1">
        <f>$R$50</f>
        <v>2.4113851768648286E-2</v>
      </c>
      <c r="BJ102" s="1">
        <v>0.25</v>
      </c>
      <c r="BM102" s="1">
        <f>$R$53</f>
        <v>0.32582313904984717</v>
      </c>
      <c r="BO102" s="1">
        <v>0.25</v>
      </c>
      <c r="BP102" s="2"/>
      <c r="BR102" s="1">
        <f>$R$46</f>
        <v>2.9092936177373887</v>
      </c>
      <c r="BT102" s="1">
        <v>0.25</v>
      </c>
      <c r="BW102" s="1">
        <f>$R$47</f>
        <v>1.2013098691868038</v>
      </c>
    </row>
    <row r="103" spans="2:129" s="1" customFormat="1" x14ac:dyDescent="0.3">
      <c r="B103" s="1">
        <v>0.5</v>
      </c>
      <c r="C103" s="1">
        <f>$AH$15</f>
        <v>2.4922649324161399</v>
      </c>
      <c r="D103" s="1">
        <f>$AP$15</f>
        <v>2.2178251797770088</v>
      </c>
      <c r="E103" s="1">
        <f>$Z$15</f>
        <v>2.4296418207434991</v>
      </c>
      <c r="G103" s="1">
        <v>0.5</v>
      </c>
      <c r="H103" s="1">
        <f>$AH$17</f>
        <v>2.4510857988488945</v>
      </c>
      <c r="I103" s="1">
        <f>$AP$17</f>
        <v>2.5080920687056576</v>
      </c>
      <c r="J103" s="1">
        <f>$Z$17</f>
        <v>2.4630427612370061</v>
      </c>
      <c r="L103" s="1">
        <v>0.5</v>
      </c>
      <c r="M103" s="1">
        <f>$AH$18</f>
        <v>0.95955023275773776</v>
      </c>
      <c r="N103" s="1">
        <f>$AP$18</f>
        <v>0.55271579633118029</v>
      </c>
      <c r="O103" s="1">
        <f>$Z$18</f>
        <v>0.98771121401487105</v>
      </c>
      <c r="Q103" s="1">
        <v>0.5</v>
      </c>
      <c r="R103" s="1">
        <f>$AH$19</f>
        <v>3.4723736055728511</v>
      </c>
      <c r="S103" s="1">
        <f>$AP$19</f>
        <v>3.6079886329513968</v>
      </c>
      <c r="T103" s="1">
        <f>$Z$19</f>
        <v>3.6032967561010119</v>
      </c>
      <c r="V103" s="1">
        <v>0.5</v>
      </c>
      <c r="W103" s="1">
        <f>$AH$23</f>
        <v>1.2344262622709599</v>
      </c>
      <c r="X103" s="1">
        <f>$AP$23</f>
        <v>1.2680900083895319</v>
      </c>
      <c r="Y103" s="1">
        <f>$Z$23</f>
        <v>1.3503553561693442</v>
      </c>
      <c r="AA103" s="1">
        <v>0.5</v>
      </c>
      <c r="AB103" s="1">
        <f>$AH$24</f>
        <v>6.8830096371794838</v>
      </c>
      <c r="AC103" s="1">
        <f>$AP$24</f>
        <v>6.668796497988235</v>
      </c>
      <c r="AD103" s="1">
        <f>$Z$24</f>
        <v>7.0540507313528895</v>
      </c>
      <c r="AF103" s="1">
        <v>0.5</v>
      </c>
      <c r="AG103" s="1">
        <f>$AH$22</f>
        <v>10.609700831866583</v>
      </c>
      <c r="AH103" s="1">
        <f>$AP$22</f>
        <v>10.154711686154776</v>
      </c>
      <c r="AI103" s="1">
        <f>$Z$22</f>
        <v>10.834047908265733</v>
      </c>
      <c r="AK103" s="1">
        <v>0.5</v>
      </c>
      <c r="AL103" s="1">
        <f>$AH$43</f>
        <v>8.5477817803446232</v>
      </c>
      <c r="AM103" s="1">
        <f>$AP$43</f>
        <v>8.2082885900681379</v>
      </c>
      <c r="AN103" s="1">
        <f>$Z$43</f>
        <v>8.3408616147923169</v>
      </c>
      <c r="AP103" s="1">
        <v>0.5</v>
      </c>
      <c r="AQ103" s="1">
        <f>$AH$34</f>
        <v>0.31929552705480663</v>
      </c>
      <c r="AR103" s="1">
        <f>$AP$34</f>
        <v>0.28525036769015222</v>
      </c>
      <c r="AS103" s="1">
        <f>$Z$34</f>
        <v>0.30775813717208056</v>
      </c>
      <c r="AU103" s="1">
        <v>0.5</v>
      </c>
      <c r="AV103" s="14">
        <f>$AH$44</f>
        <v>1.5808038906177628</v>
      </c>
      <c r="AW103" s="1">
        <f>$AP$44</f>
        <v>1.5291690855336011</v>
      </c>
      <c r="AX103" s="1">
        <f>$Z$44</f>
        <v>0.49413514972145917</v>
      </c>
      <c r="AZ103" s="1">
        <v>0.5</v>
      </c>
      <c r="BA103" s="1">
        <f>$AH$45</f>
        <v>0.56903968427284457</v>
      </c>
      <c r="BB103" s="1">
        <f>$AP$45</f>
        <v>0.54615232392488966</v>
      </c>
      <c r="BC103" s="1">
        <f>$Z$45</f>
        <v>0.61763859205457805</v>
      </c>
      <c r="BE103" s="1">
        <v>0.5</v>
      </c>
      <c r="BF103" s="1">
        <f>$AH$50</f>
        <v>5.4305881300326389E-2</v>
      </c>
      <c r="BG103" s="1">
        <f>$AP$50</f>
        <v>7.1009772303357727E-2</v>
      </c>
      <c r="BH103" s="1">
        <f>$Z$50</f>
        <v>6.5081222018326043E-2</v>
      </c>
      <c r="BJ103" s="1">
        <v>0.5</v>
      </c>
      <c r="BK103" s="1">
        <f>$AH$53</f>
        <v>0.72950800369901669</v>
      </c>
      <c r="BL103" s="1">
        <f>$AP$53</f>
        <v>0.74667319081061301</v>
      </c>
      <c r="BM103" s="1">
        <f>$Z$53</f>
        <v>0.71794881678838185</v>
      </c>
      <c r="BO103" s="1">
        <v>0.5</v>
      </c>
      <c r="BP103" s="1">
        <f>$AH$46</f>
        <v>4.9509114806560381</v>
      </c>
      <c r="BQ103" s="1">
        <f>$AP$46</f>
        <v>5.3607961942914368</v>
      </c>
      <c r="BR103" s="1">
        <f>$Z$46</f>
        <v>1.6055957261177707</v>
      </c>
      <c r="BT103" s="1">
        <v>0.5</v>
      </c>
      <c r="BU103" s="1">
        <f>$AH$47</f>
        <v>2.778020469060634</v>
      </c>
      <c r="BV103" s="1">
        <f>$AP$47</f>
        <v>2.7998948618296131</v>
      </c>
      <c r="BW103" s="1">
        <f>$Z$47</f>
        <v>0.80003930466474893</v>
      </c>
    </row>
    <row r="104" spans="2:129" s="1" customFormat="1" x14ac:dyDescent="0.3">
      <c r="B104" s="1">
        <v>0.75</v>
      </c>
      <c r="E104" s="1">
        <f>$AX$15</f>
        <v>1.8783942180447637</v>
      </c>
      <c r="G104" s="1">
        <v>0.75</v>
      </c>
      <c r="J104" s="1">
        <f>$AX$17</f>
        <v>2.2573273472442845</v>
      </c>
      <c r="L104" s="1">
        <v>0.75</v>
      </c>
      <c r="M104" s="2"/>
      <c r="O104" s="1">
        <f>$AX$18</f>
        <v>0.55059983922149069</v>
      </c>
      <c r="Q104" s="1">
        <v>0.75</v>
      </c>
      <c r="T104" s="1">
        <f>$AX$19</f>
        <v>3.155348247314179</v>
      </c>
      <c r="V104" s="1">
        <v>0.75</v>
      </c>
      <c r="Y104" s="1">
        <f>$AX$23</f>
        <v>1.5473896664683955</v>
      </c>
      <c r="AA104" s="1">
        <v>0.75</v>
      </c>
      <c r="AB104" s="2"/>
      <c r="AD104" s="1">
        <f>$AX$24</f>
        <v>5.9632754337799536</v>
      </c>
      <c r="AF104" s="1">
        <v>0.75</v>
      </c>
      <c r="AI104" s="1">
        <f>$AX$22</f>
        <v>9.3890593182931124</v>
      </c>
      <c r="AK104" s="1">
        <v>0.75</v>
      </c>
      <c r="AN104" s="1">
        <f>$AX$43</f>
        <v>8.2613787481555896</v>
      </c>
      <c r="AP104" s="1">
        <v>0.75</v>
      </c>
      <c r="AS104" s="1">
        <f>$AX$34</f>
        <v>0.53804472506034873</v>
      </c>
      <c r="AU104" s="1">
        <v>0.75</v>
      </c>
      <c r="AX104" s="1">
        <f>$AX$44</f>
        <v>0.76685115464236064</v>
      </c>
      <c r="AZ104" s="1">
        <v>0.75</v>
      </c>
      <c r="BA104" s="2"/>
      <c r="BC104" s="1">
        <f>$AX$45</f>
        <v>0.74006183832519257</v>
      </c>
      <c r="BE104" s="1">
        <v>0.75</v>
      </c>
      <c r="BH104" s="1">
        <f>$AX$50</f>
        <v>9.7388118257954404E-2</v>
      </c>
      <c r="BJ104" s="1">
        <v>0.75</v>
      </c>
      <c r="BM104" s="1">
        <f>$AX$53</f>
        <v>0.99710129553356885</v>
      </c>
      <c r="BO104" s="1">
        <v>0.75</v>
      </c>
      <c r="BP104" s="2"/>
      <c r="BR104" s="1">
        <f>$AX$46</f>
        <v>1.4252554089371443</v>
      </c>
      <c r="BT104" s="1">
        <v>0.75</v>
      </c>
      <c r="BW104" s="1">
        <f>$AX$47</f>
        <v>1.0361987538471029</v>
      </c>
    </row>
    <row r="105" spans="2:129" s="1" customFormat="1" x14ac:dyDescent="0.3">
      <c r="B105" s="1">
        <v>1</v>
      </c>
      <c r="C105" s="1">
        <f>$BN$15</f>
        <v>2.4514599905931806</v>
      </c>
      <c r="D105" s="1">
        <f>$BV$15</f>
        <v>2.0323441077389806</v>
      </c>
      <c r="E105" s="1">
        <f>$BF$15</f>
        <v>2.3435904136035193</v>
      </c>
      <c r="G105" s="1">
        <v>1</v>
      </c>
      <c r="H105" s="1">
        <f>$BN$17</f>
        <v>2.3079243944240617</v>
      </c>
      <c r="I105" s="1">
        <f>$BV$17</f>
        <v>2.2264931326126116</v>
      </c>
      <c r="J105" s="1">
        <f>$BF$17</f>
        <v>2.2781829444454709</v>
      </c>
      <c r="L105" s="1">
        <v>1</v>
      </c>
      <c r="M105" s="1">
        <f>$BN$18</f>
        <v>0.67701393609095095</v>
      </c>
      <c r="N105" s="1">
        <f>$BV$18</f>
        <v>0.63397819318129311</v>
      </c>
      <c r="O105" s="1">
        <f>$BF$18</f>
        <v>0.69355602928742177</v>
      </c>
      <c r="Q105" s="1">
        <v>1</v>
      </c>
      <c r="R105" s="1">
        <f>$BN$19</f>
        <v>4.1032986316451598</v>
      </c>
      <c r="S105" s="1">
        <f>$BV$19</f>
        <v>3.9736611157173578</v>
      </c>
      <c r="T105" s="1">
        <f>$BF$19</f>
        <v>4.0065437215371391</v>
      </c>
      <c r="V105" s="1">
        <v>1</v>
      </c>
      <c r="W105" s="1">
        <f>$BN$23</f>
        <v>1.2952252579684</v>
      </c>
      <c r="X105" s="1">
        <f>$BV$23</f>
        <v>1.8299377586719263</v>
      </c>
      <c r="Y105" s="1">
        <f>$BF$23</f>
        <v>2.0222907465042095</v>
      </c>
      <c r="AA105" s="1">
        <v>1</v>
      </c>
      <c r="AB105" s="1">
        <f>$BN$24</f>
        <v>7.0882369621601722</v>
      </c>
      <c r="AC105" s="1">
        <f>$BV$24</f>
        <v>6.8341324415112634</v>
      </c>
      <c r="AD105" s="1">
        <f>$BF$24</f>
        <v>6.9782826952700319</v>
      </c>
      <c r="AF105" s="1">
        <v>1</v>
      </c>
      <c r="AG105" s="1">
        <f>$BN$22</f>
        <v>10.834922210721754</v>
      </c>
      <c r="AH105" s="1">
        <f>$BV$22</f>
        <v>10.69641430792217</v>
      </c>
      <c r="AI105" s="1">
        <f>$BF$22</f>
        <v>11.34416385537776</v>
      </c>
      <c r="AK105" s="1">
        <v>1</v>
      </c>
      <c r="AL105" s="1">
        <f>$BN$43</f>
        <v>10.285856798079815</v>
      </c>
      <c r="AM105" s="1">
        <f>$BV$43</f>
        <v>10.55252257250646</v>
      </c>
      <c r="AN105" s="1">
        <f>$BF$43</f>
        <v>10.873559671846456</v>
      </c>
      <c r="AP105" s="1">
        <v>1</v>
      </c>
      <c r="AQ105" s="1">
        <f>$BN$34</f>
        <v>0.69675848851071276</v>
      </c>
      <c r="AR105" s="1">
        <f>$BV$34</f>
        <v>0.86428212749491995</v>
      </c>
      <c r="AS105" s="1">
        <f>$BF$34</f>
        <v>0.88926543388443169</v>
      </c>
      <c r="AU105" s="1">
        <v>1</v>
      </c>
      <c r="AV105" s="1">
        <f>$BN$44</f>
        <v>0.75541162811962848</v>
      </c>
      <c r="AW105" s="1">
        <f>$BV$44</f>
        <v>1.1287101237080224</v>
      </c>
      <c r="AX105" s="1">
        <f>$BF$44</f>
        <v>1.1541634172176285</v>
      </c>
      <c r="AZ105" s="1">
        <v>1</v>
      </c>
      <c r="BA105" s="1">
        <f>$BN$45</f>
        <v>1.0505075210319894</v>
      </c>
      <c r="BB105" s="1">
        <f>$BV$45</f>
        <v>1.1855753106472473</v>
      </c>
      <c r="BC105" s="1">
        <f>$BF$45</f>
        <v>1.2176326103887347</v>
      </c>
      <c r="BE105" s="1">
        <v>1</v>
      </c>
      <c r="BF105" s="1">
        <f>$BN$50</f>
        <v>0.13190612431695101</v>
      </c>
      <c r="BG105" s="1">
        <f>$BV$50</f>
        <v>0.15236160709365873</v>
      </c>
      <c r="BH105" s="1">
        <f>$BF$50</f>
        <v>0.14709582032377258</v>
      </c>
      <c r="BJ105" s="1">
        <v>1</v>
      </c>
      <c r="BK105" s="1">
        <f>$BN$53</f>
        <v>1.2557205104376985</v>
      </c>
      <c r="BL105" s="1">
        <f>$BV$53</f>
        <v>1.4931926645553906</v>
      </c>
      <c r="BM105" s="1">
        <f>$BF$53</f>
        <v>1.6012426409041343</v>
      </c>
      <c r="BO105" s="1">
        <v>1</v>
      </c>
      <c r="BP105" s="1">
        <f>$BN$46</f>
        <v>1.0841800144183158</v>
      </c>
      <c r="BQ105" s="1">
        <f>$BV$46</f>
        <v>1.3059510173831017</v>
      </c>
      <c r="BR105" s="1">
        <f>$BF$46</f>
        <v>1.2978840436607173</v>
      </c>
      <c r="BT105" s="1">
        <v>1</v>
      </c>
      <c r="BU105" s="1">
        <f>$BN$47</f>
        <v>0.71909207025717725</v>
      </c>
      <c r="BV105" s="1">
        <f>$BV$47</f>
        <v>0.95203578682135326</v>
      </c>
      <c r="BW105" s="1">
        <f>$BF$47</f>
        <v>0.94787492333106671</v>
      </c>
    </row>
    <row r="106" spans="2:129" s="1" customFormat="1" x14ac:dyDescent="0.3">
      <c r="B106" s="1">
        <v>1.25</v>
      </c>
      <c r="E106" s="1">
        <f>$CD$15</f>
        <v>1.7371314828166715</v>
      </c>
      <c r="G106" s="1">
        <v>1.25</v>
      </c>
      <c r="J106" s="1">
        <f>$CD$17</f>
        <v>1.9016691113131658</v>
      </c>
      <c r="L106" s="1">
        <v>1.25</v>
      </c>
      <c r="M106" s="2"/>
      <c r="O106" s="1">
        <f>$CD$18</f>
        <v>0.64147612417639432</v>
      </c>
      <c r="Q106" s="1">
        <v>1.25</v>
      </c>
      <c r="T106" s="1">
        <f>$CD$19</f>
        <v>3.2083491919454836</v>
      </c>
      <c r="V106" s="1">
        <v>1.25</v>
      </c>
      <c r="Y106" s="1">
        <f>$CD$23</f>
        <v>2.042599799015028</v>
      </c>
      <c r="AA106" s="1">
        <v>1.25</v>
      </c>
      <c r="AB106" s="2"/>
      <c r="AD106" s="1">
        <f>$CD$24</f>
        <v>5.7514944274350439</v>
      </c>
      <c r="AF106" s="1">
        <v>1.25</v>
      </c>
      <c r="AI106" s="1">
        <f>$CD$22</f>
        <v>9.5312257092667441</v>
      </c>
      <c r="AK106" s="1">
        <v>1.25</v>
      </c>
      <c r="AN106" s="1">
        <f>$CD$43</f>
        <v>9.7475279202482312</v>
      </c>
      <c r="AP106" s="1">
        <v>1.25</v>
      </c>
      <c r="AS106" s="1">
        <f>$CD$34</f>
        <v>0.95707198060347931</v>
      </c>
      <c r="AU106" s="1">
        <v>1.25</v>
      </c>
      <c r="AX106" s="1">
        <f>$CD$44</f>
        <v>1.3671819512697361</v>
      </c>
      <c r="AZ106" s="1">
        <v>1.25</v>
      </c>
      <c r="BA106" s="2"/>
      <c r="BC106" s="1">
        <f>$CD$45</f>
        <v>1.3784665957110405</v>
      </c>
      <c r="BE106" s="1">
        <v>1.25</v>
      </c>
      <c r="BH106" s="1">
        <f>$CD$50</f>
        <v>0.17425068363415114</v>
      </c>
      <c r="BJ106" s="1">
        <v>1.25</v>
      </c>
      <c r="BM106" s="1">
        <f>$CD$53</f>
        <v>1.7233225090359907</v>
      </c>
      <c r="BO106" s="1">
        <v>1.25</v>
      </c>
      <c r="BP106" s="2"/>
      <c r="BR106" s="1">
        <f>$CD$46</f>
        <v>1.4285048345137665</v>
      </c>
      <c r="BT106" s="1">
        <v>1.25</v>
      </c>
      <c r="BW106" s="1">
        <f>$CD$47</f>
        <v>0.99181362502623172</v>
      </c>
    </row>
    <row r="107" spans="2:129" s="1" customFormat="1" x14ac:dyDescent="0.3">
      <c r="B107" s="1">
        <v>1.5</v>
      </c>
      <c r="C107" s="1">
        <f>$CT$15</f>
        <v>2.0705199837802368</v>
      </c>
      <c r="D107" s="1">
        <f>$DB$15</f>
        <v>1.9390229837623105</v>
      </c>
      <c r="E107" s="1">
        <f>$CL$15</f>
        <v>2.0546490059658318</v>
      </c>
      <c r="G107" s="1">
        <v>1.5</v>
      </c>
      <c r="H107" s="1">
        <f>$CT$17</f>
        <v>2.2072512163579834</v>
      </c>
      <c r="I107" s="1">
        <f>$DB$17</f>
        <v>2.1868443547265572</v>
      </c>
      <c r="J107" s="1">
        <f>$CL$17</f>
        <v>2.2821587057168653</v>
      </c>
      <c r="L107" s="1">
        <v>1.5</v>
      </c>
      <c r="M107" s="1">
        <f>$CT$18</f>
        <v>0.77541547734824956</v>
      </c>
      <c r="N107" s="1">
        <f>$DB$18</f>
        <v>0.82293274159507135</v>
      </c>
      <c r="O107" s="1">
        <f>$CL$18</f>
        <v>0.81405240706362114</v>
      </c>
      <c r="Q107" s="1">
        <v>1.5</v>
      </c>
      <c r="R107" s="1">
        <f>$CT$19</f>
        <v>3.6830622865353</v>
      </c>
      <c r="S107" s="1">
        <f>$DB$19</f>
        <v>3.7358298241300187</v>
      </c>
      <c r="T107" s="1">
        <f>$CL$19</f>
        <v>3.8984005665272208</v>
      </c>
      <c r="V107" s="1">
        <v>1.5</v>
      </c>
      <c r="W107" s="1">
        <f>$CT$23</f>
        <v>2.43771381263549</v>
      </c>
      <c r="X107" s="1">
        <f>$DB$23</f>
        <v>2.5899220579323279</v>
      </c>
      <c r="Y107" s="1">
        <f>$CL$23</f>
        <v>2.740904645212257</v>
      </c>
      <c r="AA107" s="1">
        <v>1.5</v>
      </c>
      <c r="AB107" s="1">
        <f>$CT$24</f>
        <v>6.6657289802415329</v>
      </c>
      <c r="AC107" s="1">
        <f>$DB$24</f>
        <v>6.7456069204516469</v>
      </c>
      <c r="AD107" s="1">
        <f>$CL$24</f>
        <v>6.9946116793077069</v>
      </c>
      <c r="AF107" s="1">
        <v>1.5</v>
      </c>
      <c r="AG107" s="1">
        <f>$CT$22</f>
        <v>11.173962776657259</v>
      </c>
      <c r="AH107" s="1">
        <f>$DB$22</f>
        <v>11.274551962146287</v>
      </c>
      <c r="AI107" s="1">
        <f>$CL$22</f>
        <v>11.790165330485795</v>
      </c>
      <c r="AK107" s="1">
        <v>1.5</v>
      </c>
      <c r="AL107" s="1">
        <f>$CT$43</f>
        <v>12.473349376146508</v>
      </c>
      <c r="AM107" s="1">
        <f>$DB$43</f>
        <v>12.860376355467116</v>
      </c>
      <c r="AN107" s="1">
        <f>$CL$43</f>
        <v>13.162184931387605</v>
      </c>
      <c r="AP107" s="1">
        <v>1.5</v>
      </c>
      <c r="AQ107" s="1">
        <f>$CT$34</f>
        <v>1.4381296453750958</v>
      </c>
      <c r="AR107" s="1">
        <f>$DB$34</f>
        <v>1.4283769970131721</v>
      </c>
      <c r="AS107" s="1">
        <f>$CL$34</f>
        <v>1.2901512518487617</v>
      </c>
      <c r="AU107" s="1">
        <v>1.5</v>
      </c>
      <c r="AV107" s="1">
        <f>$CT$44</f>
        <v>1.6343007036351218</v>
      </c>
      <c r="AW107" s="1">
        <f>$DB$44</f>
        <v>1.7545285179169463</v>
      </c>
      <c r="AX107" s="1">
        <f>$CL$44</f>
        <v>1.8793914690051108</v>
      </c>
      <c r="AZ107" s="1">
        <v>1.5</v>
      </c>
      <c r="BA107" s="1">
        <f>$CT$45</f>
        <v>1.7383508429435628</v>
      </c>
      <c r="BB107" s="1">
        <f>$DB$45</f>
        <v>1.8106403724402871</v>
      </c>
      <c r="BC107" s="1">
        <f>$CL$45</f>
        <v>1.9178471048554679</v>
      </c>
      <c r="BE107" s="1">
        <v>1.5</v>
      </c>
      <c r="BF107" s="1">
        <f>$CT$50</f>
        <v>0.239794725952506</v>
      </c>
      <c r="BG107" s="1">
        <f>$DB$50</f>
        <v>0.2673223096626316</v>
      </c>
      <c r="BH107" s="1">
        <f>$CL$50</f>
        <v>0.24419987021861009</v>
      </c>
      <c r="BJ107" s="1">
        <v>1.5</v>
      </c>
      <c r="BK107" s="1">
        <f>$CT$53</f>
        <v>2.2575863131283156</v>
      </c>
      <c r="BL107" s="1">
        <f>$DB$53</f>
        <v>2.3217517455698302</v>
      </c>
      <c r="BM107" s="1">
        <f>$CL$53</f>
        <v>2.3723721400036988</v>
      </c>
      <c r="BO107" s="1">
        <v>1.5</v>
      </c>
      <c r="BP107" s="1">
        <f>$CT$46</f>
        <v>1.1364070749051698</v>
      </c>
      <c r="BQ107" s="1">
        <f>$DB$46</f>
        <v>1.2283371417950428</v>
      </c>
      <c r="BR107" s="1">
        <f>$CL$46</f>
        <v>1.4567218117348484</v>
      </c>
      <c r="BT107" s="1">
        <v>1.5</v>
      </c>
      <c r="BU107" s="1">
        <f>$CT$47</f>
        <v>0.94014433868122271</v>
      </c>
      <c r="BV107" s="1">
        <f>$DB$47</f>
        <v>0.96900993958965131</v>
      </c>
      <c r="BW107" s="1">
        <f>$CL$47</f>
        <v>0.97994853930065751</v>
      </c>
    </row>
    <row r="108" spans="2:129" s="1" customFormat="1" x14ac:dyDescent="0.3">
      <c r="B108" s="1">
        <v>1.75</v>
      </c>
      <c r="E108" s="1">
        <f>$DJ$15</f>
        <v>1.3917802210879719</v>
      </c>
      <c r="G108" s="1">
        <v>1.75</v>
      </c>
      <c r="J108" s="1">
        <f>$DJ$17</f>
        <v>2.3014284083562804</v>
      </c>
      <c r="L108" s="1">
        <v>1.75</v>
      </c>
      <c r="M108" s="2"/>
      <c r="O108" s="1">
        <f>$DJ$18</f>
        <v>0.69625644524561503</v>
      </c>
      <c r="Q108" s="1">
        <v>1.75</v>
      </c>
      <c r="T108" s="1">
        <f>$DJ$19</f>
        <v>2.8039098013542976</v>
      </c>
      <c r="V108" s="1">
        <v>1.75</v>
      </c>
      <c r="Y108" s="1">
        <f>$DJ$23</f>
        <v>2.873677000452886</v>
      </c>
      <c r="AA108" s="1">
        <v>1.75</v>
      </c>
      <c r="AB108" s="2"/>
      <c r="AD108" s="1">
        <f>$DJ$24</f>
        <v>5.801594654956193</v>
      </c>
      <c r="AF108" s="1">
        <v>1.75</v>
      </c>
      <c r="AI108" s="1">
        <f>$DJ$22</f>
        <v>10.067051876497052</v>
      </c>
      <c r="AK108" s="1">
        <v>1.75</v>
      </c>
      <c r="AN108" s="1">
        <f>$DJ$43</f>
        <v>11.899943536441208</v>
      </c>
      <c r="AP108" s="1">
        <v>1.75</v>
      </c>
      <c r="AS108" s="1">
        <f>$DJ$34</f>
        <v>1.3991531515392044</v>
      </c>
      <c r="AU108" s="1">
        <v>1.75</v>
      </c>
      <c r="AX108" s="1">
        <f>$DJ$44</f>
        <v>2.0763922021284085</v>
      </c>
      <c r="AZ108" s="1">
        <v>1.75</v>
      </c>
      <c r="BA108" s="2"/>
      <c r="BC108" s="1">
        <f>$DJ$45</f>
        <v>1.9431655184296677</v>
      </c>
      <c r="BE108" s="1">
        <v>1.75</v>
      </c>
      <c r="BH108" s="1">
        <f>$DJ$50</f>
        <v>0.27080492572217152</v>
      </c>
      <c r="BJ108" s="1">
        <v>1.75</v>
      </c>
      <c r="BM108" s="1">
        <f>$DJ$53</f>
        <v>2.4775180304694091</v>
      </c>
      <c r="BO108" s="1">
        <v>1.75</v>
      </c>
      <c r="BP108" s="2"/>
      <c r="BR108" s="1">
        <f>$DJ$46</f>
        <v>1.4840349677547275</v>
      </c>
      <c r="BT108" s="1">
        <v>1.75</v>
      </c>
      <c r="BW108" s="1">
        <f>$DJ$47</f>
        <v>1.0685616754904159</v>
      </c>
    </row>
    <row r="109" spans="2:129" s="1" customFormat="1" x14ac:dyDescent="0.3">
      <c r="B109" s="1">
        <v>1.9</v>
      </c>
      <c r="E109" s="1">
        <f>$DR$15</f>
        <v>1.1794182844691952</v>
      </c>
      <c r="G109" s="1">
        <v>1.9</v>
      </c>
      <c r="J109" s="1">
        <f>$DR$17</f>
        <v>2.1704787715114642</v>
      </c>
      <c r="L109" s="1">
        <v>1.9</v>
      </c>
      <c r="M109" s="2"/>
      <c r="O109" s="1">
        <f>$DR$18</f>
        <v>0.88547379542309768</v>
      </c>
      <c r="Q109" s="1">
        <v>1.9</v>
      </c>
      <c r="T109" s="1">
        <f>$DR$19</f>
        <v>2.5449638067228828</v>
      </c>
      <c r="V109" s="1">
        <v>1.9</v>
      </c>
      <c r="Y109" s="1">
        <f>$DR$23</f>
        <v>3.2950620354868132</v>
      </c>
      <c r="AA109" s="1">
        <v>1.9</v>
      </c>
      <c r="AB109" s="2"/>
      <c r="AD109" s="1">
        <f>$DR$24</f>
        <v>5.6009163736574443</v>
      </c>
      <c r="AF109" s="1">
        <v>1.9</v>
      </c>
      <c r="AI109" s="1">
        <f>$DR$22</f>
        <v>10.075396693613452</v>
      </c>
      <c r="AK109" s="1">
        <v>1.9</v>
      </c>
      <c r="AN109" s="1">
        <f>$DR$43</f>
        <v>13.086013436314328</v>
      </c>
      <c r="AP109" s="1">
        <v>1.9</v>
      </c>
      <c r="AS109" s="1">
        <f>$DR$34</f>
        <v>1.6399009240011757</v>
      </c>
      <c r="AU109" s="1">
        <v>1.9</v>
      </c>
      <c r="AX109" s="1">
        <f>$DR$44</f>
        <v>2.564030884682539</v>
      </c>
      <c r="AZ109" s="1">
        <v>1.9</v>
      </c>
      <c r="BA109" s="2"/>
      <c r="BC109" s="1">
        <f>$DR$45</f>
        <v>2.2842647874513626</v>
      </c>
      <c r="BE109" s="1">
        <v>1.9</v>
      </c>
      <c r="BH109" s="1">
        <f>$DR$50</f>
        <v>0.3091943737146593</v>
      </c>
      <c r="BJ109" s="1">
        <v>1.9</v>
      </c>
      <c r="BM109" s="1">
        <f>$DR$53</f>
        <v>2.8771008343117286</v>
      </c>
      <c r="BO109" s="1">
        <v>1.9</v>
      </c>
      <c r="BP109" s="2"/>
      <c r="BR109" s="1">
        <f>$DR$46</f>
        <v>1.5635279224226479</v>
      </c>
      <c r="BT109" s="1">
        <v>1.9</v>
      </c>
      <c r="BW109" s="1">
        <f>$DR$47</f>
        <v>1.1224753359453226</v>
      </c>
    </row>
    <row r="110" spans="2:129" s="1" customFormat="1" x14ac:dyDescent="0.3">
      <c r="B110" s="1">
        <v>2.1</v>
      </c>
      <c r="E110" s="1">
        <f>$DZ$15</f>
        <v>1.7215224881238584</v>
      </c>
      <c r="G110" s="1">
        <v>2.1</v>
      </c>
      <c r="J110" s="1">
        <f>$DZ$17</f>
        <v>2.3694508405974326</v>
      </c>
      <c r="L110" s="1">
        <v>2.1</v>
      </c>
      <c r="M110" s="2"/>
      <c r="O110" s="1">
        <f>$DZ$18</f>
        <v>0.9725086411685655</v>
      </c>
      <c r="Q110" s="1">
        <v>2.1</v>
      </c>
      <c r="T110" s="1">
        <f>$DZ$19</f>
        <v>3.2350295291986213</v>
      </c>
      <c r="V110" s="1">
        <v>2.1</v>
      </c>
      <c r="Y110" s="1">
        <f>$DZ$23</f>
        <v>4.0257964755535562</v>
      </c>
      <c r="AA110" s="1">
        <v>2.1</v>
      </c>
      <c r="AB110" s="2"/>
      <c r="AD110" s="1">
        <f>$DZ$24</f>
        <v>6.5769890109646187</v>
      </c>
      <c r="AF110" s="1">
        <v>2.1</v>
      </c>
      <c r="AI110" s="1">
        <f>$DZ$22</f>
        <v>12.324307974642036</v>
      </c>
      <c r="AK110" s="1">
        <v>2.1</v>
      </c>
      <c r="AN110" s="1">
        <f>$DZ$43</f>
        <v>16.711176008290042</v>
      </c>
      <c r="AP110" s="1">
        <v>2.1</v>
      </c>
      <c r="AS110" s="1">
        <f>$DZ$34</f>
        <v>2.0997485687152708</v>
      </c>
      <c r="AU110" s="1">
        <v>2.1</v>
      </c>
      <c r="AX110" s="1">
        <f>$DZ$44</f>
        <v>2.4703067279518702</v>
      </c>
      <c r="AZ110" s="1">
        <v>2.1</v>
      </c>
      <c r="BA110" s="2"/>
      <c r="BC110" s="1">
        <f>$DZ$45</f>
        <v>2.3920365283509506</v>
      </c>
      <c r="BE110" s="1">
        <v>2.1</v>
      </c>
      <c r="BH110" s="1">
        <f>$DZ$50</f>
        <v>0.39794741943210266</v>
      </c>
      <c r="BJ110" s="1">
        <v>2.1</v>
      </c>
      <c r="BM110" s="1">
        <f>$DZ$53</f>
        <v>3.5276016276543105</v>
      </c>
      <c r="BO110" s="1">
        <v>2.1</v>
      </c>
      <c r="BP110" s="2"/>
      <c r="BR110" s="1">
        <f>$DZ$46</f>
        <v>1.1764773957975954</v>
      </c>
      <c r="BT110" s="1">
        <v>2.1</v>
      </c>
      <c r="BW110" s="1">
        <f>$DZ$47</f>
        <v>1.0327211556651597</v>
      </c>
    </row>
    <row r="111" spans="2:129" x14ac:dyDescent="0.3">
      <c r="B111" s="2"/>
      <c r="C111" s="2"/>
      <c r="D111" s="1"/>
      <c r="E111" s="1"/>
      <c r="G111" s="2"/>
      <c r="H111" s="2"/>
    </row>
    <row r="112" spans="2:129" x14ac:dyDescent="0.3">
      <c r="B112" s="2"/>
      <c r="C112" s="2"/>
      <c r="D112" s="1"/>
      <c r="E112" s="1"/>
      <c r="G112" s="2"/>
      <c r="H112" s="2"/>
    </row>
    <row r="113" spans="2:10" x14ac:dyDescent="0.3">
      <c r="B113" s="6"/>
      <c r="D113" s="1"/>
      <c r="E113" s="1"/>
      <c r="G113" s="6"/>
    </row>
    <row r="114" spans="2:10" x14ac:dyDescent="0.3">
      <c r="B114" s="6"/>
      <c r="D114" s="1"/>
      <c r="E114" s="1"/>
      <c r="G114" s="6"/>
    </row>
    <row r="115" spans="2:10" x14ac:dyDescent="0.3">
      <c r="B115" s="6"/>
      <c r="D115" s="1"/>
      <c r="E115" s="1"/>
      <c r="G115" s="6"/>
    </row>
    <row r="116" spans="2:10" x14ac:dyDescent="0.3">
      <c r="B116" s="6"/>
      <c r="D116" s="1"/>
      <c r="E116" s="1"/>
      <c r="G116" s="6"/>
    </row>
    <row r="117" spans="2:10" x14ac:dyDescent="0.3">
      <c r="B117" s="6"/>
      <c r="D117" s="1"/>
      <c r="E117" s="1"/>
      <c r="G117" s="6"/>
    </row>
    <row r="118" spans="2:10" x14ac:dyDescent="0.3">
      <c r="G118" s="6"/>
    </row>
    <row r="119" spans="2:10" x14ac:dyDescent="0.3">
      <c r="B119" s="2"/>
      <c r="C119" s="2"/>
      <c r="D119" s="1"/>
      <c r="E119" s="1"/>
      <c r="G119" s="6"/>
    </row>
    <row r="120" spans="2:10" x14ac:dyDescent="0.3">
      <c r="B120" s="2"/>
      <c r="C120" s="2"/>
      <c r="D120" s="1"/>
      <c r="E120" s="1"/>
      <c r="G120" s="6"/>
    </row>
    <row r="121" spans="2:10" x14ac:dyDescent="0.3">
      <c r="B121" s="6"/>
      <c r="D121" s="1"/>
      <c r="E121" s="1"/>
      <c r="G121" s="6"/>
    </row>
    <row r="122" spans="2:10" x14ac:dyDescent="0.3">
      <c r="B122" s="6"/>
      <c r="D122" s="1"/>
      <c r="E122" s="1"/>
      <c r="I122" s="2"/>
      <c r="J122" s="2"/>
    </row>
    <row r="123" spans="2:10" x14ac:dyDescent="0.3">
      <c r="B123" s="6"/>
      <c r="D123" s="1"/>
      <c r="E123" s="1"/>
      <c r="G123" s="2"/>
      <c r="H123" s="2"/>
    </row>
    <row r="124" spans="2:10" x14ac:dyDescent="0.3">
      <c r="B124" s="6"/>
      <c r="D124" s="1"/>
      <c r="E124" s="1"/>
      <c r="G124" s="2"/>
      <c r="H124" s="2"/>
    </row>
    <row r="125" spans="2:10" x14ac:dyDescent="0.3">
      <c r="B125" s="6"/>
      <c r="D125" s="1"/>
      <c r="E125" s="1"/>
      <c r="G125" s="6"/>
    </row>
    <row r="126" spans="2:10" x14ac:dyDescent="0.3">
      <c r="G126" s="6"/>
    </row>
    <row r="127" spans="2:10" x14ac:dyDescent="0.3">
      <c r="B127" s="2"/>
      <c r="C127" s="2"/>
      <c r="D127" s="1"/>
      <c r="E127" s="1"/>
      <c r="G127" s="6"/>
    </row>
    <row r="128" spans="2:10" x14ac:dyDescent="0.3">
      <c r="B128" s="2"/>
      <c r="C128" s="2"/>
      <c r="D128" s="1"/>
      <c r="E128" s="1"/>
      <c r="G128" s="6"/>
    </row>
    <row r="129" spans="2:7" x14ac:dyDescent="0.3">
      <c r="B129" s="6"/>
      <c r="D129" s="1"/>
      <c r="E129" s="1"/>
      <c r="G129" s="6"/>
    </row>
    <row r="130" spans="2:7" x14ac:dyDescent="0.3">
      <c r="B130" s="6"/>
      <c r="D130" s="1"/>
      <c r="E130" s="1"/>
    </row>
    <row r="131" spans="2:7" x14ac:dyDescent="0.3">
      <c r="B131" s="6"/>
      <c r="D131" s="1"/>
      <c r="E131" s="1"/>
    </row>
    <row r="132" spans="2:7" x14ac:dyDescent="0.3">
      <c r="B132" s="6"/>
      <c r="D132" s="1"/>
      <c r="E132" s="1"/>
    </row>
    <row r="133" spans="2:7" x14ac:dyDescent="0.3">
      <c r="B133" s="6"/>
      <c r="D133" s="1"/>
      <c r="E133" s="1"/>
    </row>
  </sheetData>
  <pageMargins left="0.7" right="0.7" top="0.78749999999999998" bottom="0.78749999999999998" header="0.511811023622047" footer="0.511811023622047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F77"/>
  <sheetViews>
    <sheetView topLeftCell="BJ1" zoomScaleNormal="100" workbookViewId="0">
      <pane ySplit="1" topLeftCell="A2" activePane="bottomLeft" state="frozen"/>
      <selection pane="bottomLeft" activeCell="AG1" sqref="AG1:CD1"/>
    </sheetView>
  </sheetViews>
  <sheetFormatPr defaultColWidth="8.5546875" defaultRowHeight="14.4" x14ac:dyDescent="0.3"/>
  <cols>
    <col min="1" max="1" width="17.44140625" customWidth="1"/>
    <col min="2" max="2" width="8.21875" style="2" bestFit="1" customWidth="1"/>
    <col min="3" max="3" width="16" style="6" bestFit="1" customWidth="1"/>
    <col min="4" max="4" width="1" style="6" customWidth="1"/>
    <col min="5" max="5" width="6.44140625" customWidth="1"/>
    <col min="6" max="6" width="7.88671875" style="2" customWidth="1"/>
    <col min="7" max="7" width="6.21875" style="1" customWidth="1"/>
    <col min="8" max="8" width="6.109375" style="1" customWidth="1"/>
    <col min="9" max="9" width="5.6640625" style="1" customWidth="1"/>
    <col min="10" max="10" width="7.77734375" style="1" customWidth="1"/>
    <col min="12" max="12" width="6.33203125" customWidth="1"/>
    <col min="13" max="13" width="10.109375" style="2" bestFit="1" customWidth="1"/>
    <col min="14" max="14" width="10.33203125" style="1" bestFit="1" customWidth="1"/>
    <col min="15" max="15" width="10.6640625" style="1" bestFit="1" customWidth="1"/>
    <col min="16" max="16" width="5.6640625" style="1" customWidth="1"/>
    <col min="17" max="17" width="7.44140625" style="1" customWidth="1"/>
    <col min="19" max="19" width="6.109375" customWidth="1"/>
    <col min="20" max="20" width="7.88671875" style="2" customWidth="1"/>
    <col min="21" max="21" width="6.21875" style="1" customWidth="1"/>
    <col min="22" max="22" width="6.109375" style="1" customWidth="1"/>
    <col min="23" max="23" width="5.6640625" style="1" customWidth="1"/>
    <col min="24" max="24" width="7.44140625" style="1" customWidth="1"/>
    <col min="26" max="26" width="6.44140625" customWidth="1"/>
    <col min="27" max="27" width="7.88671875" style="2" customWidth="1"/>
    <col min="28" max="28" width="6.21875" style="1" customWidth="1"/>
    <col min="29" max="29" width="6.109375" style="1" customWidth="1"/>
    <col min="30" max="30" width="5.6640625" style="1" customWidth="1"/>
    <col min="31" max="31" width="7.44140625" style="1" customWidth="1"/>
    <col min="33" max="33" width="6.21875" customWidth="1"/>
    <col min="34" max="34" width="7.88671875" style="2" customWidth="1"/>
    <col min="35" max="35" width="6.21875" style="1" customWidth="1"/>
    <col min="36" max="36" width="6.109375" style="1" customWidth="1"/>
    <col min="37" max="37" width="5.6640625" style="1" customWidth="1"/>
    <col min="38" max="38" width="7.44140625" style="1" customWidth="1"/>
    <col min="40" max="40" width="6.33203125" customWidth="1"/>
    <col min="41" max="41" width="7.88671875" style="2" customWidth="1"/>
    <col min="42" max="42" width="6.21875" style="1" customWidth="1"/>
    <col min="43" max="43" width="6.109375" style="1" customWidth="1"/>
    <col min="44" max="44" width="5.6640625" style="1" customWidth="1"/>
    <col min="45" max="45" width="7.44140625" style="1" customWidth="1"/>
    <col min="47" max="47" width="6.109375" customWidth="1"/>
    <col min="48" max="48" width="7.88671875" style="2" customWidth="1"/>
    <col min="49" max="49" width="6.21875" style="1" customWidth="1"/>
    <col min="50" max="50" width="6.109375" style="1" customWidth="1"/>
    <col min="51" max="51" width="5.6640625" style="1" customWidth="1"/>
    <col min="52" max="52" width="7.44140625" style="1" customWidth="1"/>
    <col min="54" max="54" width="6.5546875" customWidth="1"/>
    <col min="55" max="55" width="7.88671875" style="2" customWidth="1"/>
    <col min="56" max="56" width="6.21875" style="1" customWidth="1"/>
    <col min="57" max="57" width="6.109375" style="1" customWidth="1"/>
    <col min="58" max="58" width="5.6640625" style="1" customWidth="1"/>
    <col min="59" max="59" width="9" style="1" customWidth="1"/>
    <col min="61" max="61" width="6.21875" customWidth="1"/>
    <col min="62" max="62" width="7.88671875" style="2" customWidth="1"/>
    <col min="63" max="63" width="6.21875" style="1" customWidth="1"/>
    <col min="64" max="64" width="6.109375" style="1" customWidth="1"/>
    <col min="65" max="65" width="5.6640625" style="1" customWidth="1"/>
    <col min="66" max="66" width="7.44140625" style="1" customWidth="1"/>
    <col min="68" max="68" width="6.21875" customWidth="1"/>
    <col min="69" max="69" width="7.88671875" style="2" customWidth="1"/>
    <col min="70" max="70" width="6.21875" style="1" customWidth="1"/>
    <col min="71" max="71" width="6.109375" style="1" customWidth="1"/>
    <col min="72" max="72" width="5.6640625" style="1" customWidth="1"/>
    <col min="73" max="73" width="7.44140625" style="1" customWidth="1"/>
    <col min="75" max="75" width="6.5546875" customWidth="1"/>
    <col min="76" max="76" width="7.88671875" style="2" customWidth="1"/>
    <col min="77" max="77" width="6.21875" style="1" customWidth="1"/>
    <col min="78" max="78" width="6.109375" style="1" customWidth="1"/>
    <col min="79" max="79" width="5.6640625" style="1" customWidth="1"/>
    <col min="80" max="80" width="7.44140625" style="1" customWidth="1"/>
    <col min="82" max="82" width="6.6640625" customWidth="1"/>
    <col min="83" max="83" width="7.88671875" style="2" customWidth="1"/>
    <col min="84" max="84" width="6.21875" style="1" customWidth="1"/>
    <col min="85" max="85" width="6.109375" style="1" customWidth="1"/>
    <col min="86" max="86" width="5.6640625" style="1" customWidth="1"/>
    <col min="87" max="87" width="7.44140625" style="1" customWidth="1"/>
    <col min="89" max="89" width="6.33203125" customWidth="1"/>
    <col min="90" max="90" width="7.88671875" style="2" customWidth="1"/>
    <col min="91" max="91" width="6.21875" style="1" customWidth="1"/>
    <col min="92" max="92" width="6.109375" style="1" customWidth="1"/>
    <col min="93" max="93" width="5.6640625" style="1" customWidth="1"/>
    <col min="94" max="94" width="7.44140625" style="1" customWidth="1"/>
    <col min="96" max="96" width="6.33203125" customWidth="1"/>
    <col min="97" max="97" width="7.88671875" style="2" customWidth="1"/>
    <col min="98" max="98" width="6.21875" style="1" customWidth="1"/>
    <col min="99" max="99" width="6.109375" style="1" customWidth="1"/>
    <col min="100" max="100" width="5.6640625" style="1" customWidth="1"/>
    <col min="101" max="101" width="7.44140625" style="1" customWidth="1"/>
    <col min="103" max="103" width="6.33203125" customWidth="1"/>
    <col min="104" max="104" width="7.88671875" style="2" customWidth="1"/>
    <col min="105" max="105" width="6.21875" style="1" customWidth="1"/>
    <col min="106" max="106" width="6.109375" style="1" customWidth="1"/>
    <col min="107" max="107" width="5.6640625" style="1" customWidth="1"/>
    <col min="108" max="108" width="7.44140625" style="1" customWidth="1"/>
    <col min="110" max="110" width="6.33203125" customWidth="1"/>
    <col min="111" max="111" width="7.88671875" customWidth="1"/>
    <col min="112" max="112" width="6.21875" customWidth="1"/>
    <col min="113" max="113" width="6.109375" customWidth="1"/>
    <col min="114" max="114" width="5.6640625" customWidth="1"/>
    <col min="115" max="115" width="7.44140625" customWidth="1"/>
    <col min="121" max="121" width="8.33203125" customWidth="1"/>
    <col min="122" max="122" width="9" customWidth="1"/>
  </cols>
  <sheetData>
    <row r="1" spans="1:129" x14ac:dyDescent="0.3">
      <c r="E1" t="s">
        <v>217</v>
      </c>
      <c r="L1" t="s">
        <v>224</v>
      </c>
      <c r="S1" t="s">
        <v>223</v>
      </c>
      <c r="Z1" t="s">
        <v>222</v>
      </c>
      <c r="AG1" t="s">
        <v>221</v>
      </c>
      <c r="AN1" t="s">
        <v>220</v>
      </c>
      <c r="AU1" t="s">
        <v>219</v>
      </c>
      <c r="BB1" t="s">
        <v>218</v>
      </c>
      <c r="BI1" t="s">
        <v>226</v>
      </c>
      <c r="BP1" t="s">
        <v>225</v>
      </c>
      <c r="BW1" t="s">
        <v>227</v>
      </c>
      <c r="CD1" t="s">
        <v>228</v>
      </c>
      <c r="CK1" s="2" t="s">
        <v>179</v>
      </c>
      <c r="CR1" s="2" t="s">
        <v>201</v>
      </c>
      <c r="DG1" s="2"/>
      <c r="DH1" s="1"/>
      <c r="DI1" s="1"/>
      <c r="DJ1" s="1"/>
      <c r="DK1" s="1"/>
      <c r="DN1" s="2"/>
      <c r="DO1" s="1"/>
      <c r="DP1" s="1"/>
      <c r="DQ1" s="1"/>
      <c r="DR1" s="1"/>
      <c r="DU1" s="2"/>
      <c r="DV1" s="1"/>
      <c r="DW1" s="1"/>
      <c r="DX1" s="1"/>
      <c r="DY1" s="1"/>
    </row>
    <row r="2" spans="1:129" ht="6" customHeight="1" x14ac:dyDescent="0.3">
      <c r="CK2" s="2"/>
    </row>
    <row r="3" spans="1:129" x14ac:dyDescent="0.3">
      <c r="A3" s="2" t="s">
        <v>0</v>
      </c>
      <c r="B3" s="2" t="s">
        <v>3</v>
      </c>
      <c r="C3" s="6" t="s">
        <v>4</v>
      </c>
      <c r="E3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L3" t="s">
        <v>5</v>
      </c>
      <c r="M3" s="1" t="s">
        <v>6</v>
      </c>
      <c r="N3" s="1" t="s">
        <v>7</v>
      </c>
      <c r="O3" s="1" t="s">
        <v>8</v>
      </c>
      <c r="P3" s="1" t="s">
        <v>9</v>
      </c>
      <c r="Q3" s="1" t="s">
        <v>10</v>
      </c>
      <c r="S3" t="s">
        <v>5</v>
      </c>
      <c r="T3" s="1" t="s">
        <v>6</v>
      </c>
      <c r="U3" s="1" t="s">
        <v>7</v>
      </c>
      <c r="V3" s="1" t="s">
        <v>8</v>
      </c>
      <c r="W3" s="1" t="s">
        <v>9</v>
      </c>
      <c r="X3" s="1" t="s">
        <v>10</v>
      </c>
      <c r="Z3" t="s">
        <v>5</v>
      </c>
      <c r="AA3" s="1" t="s">
        <v>6</v>
      </c>
      <c r="AB3" s="1" t="s">
        <v>7</v>
      </c>
      <c r="AC3" s="1" t="s">
        <v>8</v>
      </c>
      <c r="AD3" s="1" t="s">
        <v>9</v>
      </c>
      <c r="AE3" s="1" t="s">
        <v>10</v>
      </c>
      <c r="AG3" t="s">
        <v>5</v>
      </c>
      <c r="AH3" s="1" t="s">
        <v>6</v>
      </c>
      <c r="AI3" s="1" t="s">
        <v>7</v>
      </c>
      <c r="AJ3" s="1" t="s">
        <v>8</v>
      </c>
      <c r="AK3" s="1" t="s">
        <v>9</v>
      </c>
      <c r="AL3" s="1" t="s">
        <v>10</v>
      </c>
      <c r="AN3" t="s">
        <v>5</v>
      </c>
      <c r="AO3" s="1" t="s">
        <v>6</v>
      </c>
      <c r="AP3" s="1" t="s">
        <v>7</v>
      </c>
      <c r="AQ3" s="1" t="s">
        <v>8</v>
      </c>
      <c r="AR3" s="1" t="s">
        <v>9</v>
      </c>
      <c r="AS3" s="1" t="s">
        <v>10</v>
      </c>
      <c r="AU3" t="s">
        <v>5</v>
      </c>
      <c r="AV3" s="1" t="s">
        <v>6</v>
      </c>
      <c r="AW3" s="1" t="s">
        <v>7</v>
      </c>
      <c r="AX3" s="1" t="s">
        <v>8</v>
      </c>
      <c r="AY3" s="1" t="s">
        <v>9</v>
      </c>
      <c r="AZ3" s="1" t="s">
        <v>10</v>
      </c>
      <c r="BB3" t="s">
        <v>5</v>
      </c>
      <c r="BC3" s="1" t="s">
        <v>6</v>
      </c>
      <c r="BD3" s="1" t="s">
        <v>7</v>
      </c>
      <c r="BE3" s="1" t="s">
        <v>8</v>
      </c>
      <c r="BF3" s="1" t="s">
        <v>9</v>
      </c>
      <c r="BG3" s="1" t="s">
        <v>10</v>
      </c>
      <c r="BI3" t="s">
        <v>5</v>
      </c>
      <c r="BJ3" s="1" t="s">
        <v>6</v>
      </c>
      <c r="BK3" s="1" t="s">
        <v>7</v>
      </c>
      <c r="BL3" s="1" t="s">
        <v>8</v>
      </c>
      <c r="BM3" s="1" t="s">
        <v>9</v>
      </c>
      <c r="BN3" s="1" t="s">
        <v>10</v>
      </c>
      <c r="BP3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W3" t="s">
        <v>5</v>
      </c>
      <c r="BX3" s="1" t="s">
        <v>6</v>
      </c>
      <c r="BY3" s="1" t="s">
        <v>7</v>
      </c>
      <c r="BZ3" s="1" t="s">
        <v>8</v>
      </c>
      <c r="CA3" s="1" t="s">
        <v>9</v>
      </c>
      <c r="CB3" s="1" t="s">
        <v>10</v>
      </c>
      <c r="CD3" t="s">
        <v>5</v>
      </c>
      <c r="CE3" s="1" t="s">
        <v>6</v>
      </c>
      <c r="CF3" s="1" t="s">
        <v>7</v>
      </c>
      <c r="CG3" s="1" t="s">
        <v>8</v>
      </c>
      <c r="CH3" s="1" t="s">
        <v>9</v>
      </c>
      <c r="CI3" s="1" t="s">
        <v>10</v>
      </c>
      <c r="CK3" s="2" t="s">
        <v>5</v>
      </c>
      <c r="CL3" s="2" t="s">
        <v>6</v>
      </c>
      <c r="CM3" s="1" t="s">
        <v>7</v>
      </c>
      <c r="CN3" s="1" t="s">
        <v>8</v>
      </c>
      <c r="CO3" s="1" t="s">
        <v>9</v>
      </c>
      <c r="CP3" s="1" t="s">
        <v>10</v>
      </c>
      <c r="CR3" s="2" t="s">
        <v>5</v>
      </c>
      <c r="CS3" s="2" t="s">
        <v>6</v>
      </c>
      <c r="CT3" s="1" t="s">
        <v>7</v>
      </c>
      <c r="CU3" s="1" t="s">
        <v>8</v>
      </c>
      <c r="CV3" s="1" t="s">
        <v>9</v>
      </c>
      <c r="CW3" s="1" t="s">
        <v>10</v>
      </c>
      <c r="DG3" s="2"/>
      <c r="DH3" s="1"/>
      <c r="DI3" s="1"/>
      <c r="DJ3" s="1"/>
      <c r="DK3" s="1"/>
      <c r="DN3" s="2"/>
      <c r="DO3" s="1"/>
      <c r="DP3" s="1"/>
      <c r="DQ3" s="1"/>
      <c r="DU3" s="2"/>
      <c r="DV3" s="1"/>
      <c r="DW3" s="1"/>
      <c r="DX3" s="1"/>
    </row>
    <row r="4" spans="1:129" s="15" customFormat="1" x14ac:dyDescent="0.3">
      <c r="A4" s="15" t="s">
        <v>135</v>
      </c>
      <c r="B4" s="8">
        <f t="shared" ref="B4:B14" si="0">AVERAGEA(F4,M4,T4,AA4,AH4,AO4,AV4,BC4,BJ4,BQ4,BX4,CE4,CL4,CZ4,DG4)</f>
        <v>2824.6617499999998</v>
      </c>
      <c r="C4" s="16">
        <f t="shared" ref="C4:C13" si="1">STDEVA(F4,M4,T4,AA4,AH4,AO4,AV4,BC4,BJ4,BQ4,BX4,CE4,CL4,CZ4,DG4)</f>
        <v>1.9791088042578895</v>
      </c>
      <c r="D4" s="16"/>
      <c r="E4" s="15">
        <v>1</v>
      </c>
      <c r="F4" s="9">
        <v>2825.2660000000001</v>
      </c>
      <c r="G4" s="9">
        <v>0.1104</v>
      </c>
      <c r="H4" s="9">
        <v>18.839300000000001</v>
      </c>
      <c r="I4" s="9">
        <v>16.197900000000001</v>
      </c>
      <c r="J4" s="15">
        <v>4.25</v>
      </c>
      <c r="L4" s="15">
        <v>1</v>
      </c>
      <c r="M4" s="9">
        <v>2824.953</v>
      </c>
      <c r="N4" s="9">
        <v>3.5400000000000001E-2</v>
      </c>
      <c r="O4" s="9">
        <v>18.923400000000001</v>
      </c>
      <c r="P4" s="9">
        <v>16.283799999999999</v>
      </c>
      <c r="Q4" s="15">
        <v>1.3714</v>
      </c>
      <c r="S4" s="15">
        <v>1</v>
      </c>
      <c r="T4" s="9">
        <v>2824.4969999999998</v>
      </c>
      <c r="U4" s="9">
        <v>0</v>
      </c>
      <c r="V4" s="9">
        <v>19.278300000000002</v>
      </c>
      <c r="W4" s="9">
        <v>16.672899999999998</v>
      </c>
      <c r="X4" s="15">
        <v>0</v>
      </c>
      <c r="Z4" s="15">
        <v>1</v>
      </c>
      <c r="AA4" s="9">
        <v>2824.5039999999999</v>
      </c>
      <c r="AB4" s="9">
        <v>0</v>
      </c>
      <c r="AC4" s="9">
        <v>19.351099999999999</v>
      </c>
      <c r="AD4" s="9">
        <v>16.7714</v>
      </c>
      <c r="AE4" s="15">
        <v>0</v>
      </c>
      <c r="AG4" s="15">
        <v>1</v>
      </c>
      <c r="AH4" s="9">
        <v>2824.6990000000001</v>
      </c>
      <c r="AI4" s="9">
        <v>6.1499999999999999E-2</v>
      </c>
      <c r="AJ4" s="9">
        <v>19.003900000000002</v>
      </c>
      <c r="AK4" s="9">
        <v>16.377300000000002</v>
      </c>
      <c r="AL4" s="15">
        <v>2.3940999999999999</v>
      </c>
      <c r="AN4" s="15">
        <v>1</v>
      </c>
      <c r="AO4" s="9">
        <v>2824.69</v>
      </c>
      <c r="AP4" s="9">
        <v>3.2000000000000002E-3</v>
      </c>
      <c r="AQ4" s="9">
        <v>19.050699999999999</v>
      </c>
      <c r="AR4" s="9">
        <v>16.434200000000001</v>
      </c>
      <c r="AS4" s="15">
        <v>0.12559999999999999</v>
      </c>
      <c r="AU4" s="15">
        <v>1</v>
      </c>
      <c r="AV4" s="9">
        <v>2824.4479999999999</v>
      </c>
      <c r="AW4" s="9">
        <v>4.07E-2</v>
      </c>
      <c r="AX4" s="9">
        <v>19.180599999999998</v>
      </c>
      <c r="AY4" s="9">
        <v>16.5594</v>
      </c>
      <c r="AZ4" s="15">
        <v>1.6014999999999999</v>
      </c>
      <c r="BB4" s="15">
        <v>1</v>
      </c>
      <c r="BC4" s="9">
        <v>2821.951</v>
      </c>
      <c r="BD4" s="9">
        <v>0.56840000000000002</v>
      </c>
      <c r="BE4" s="9">
        <v>13.529</v>
      </c>
      <c r="BF4" s="9">
        <v>13.2811</v>
      </c>
      <c r="BG4" s="15">
        <v>16.919</v>
      </c>
      <c r="BI4" s="15">
        <v>1</v>
      </c>
      <c r="BJ4" s="9">
        <v>2822.1869999999999</v>
      </c>
      <c r="BK4" s="9">
        <v>0.39129999999999998</v>
      </c>
      <c r="BL4" s="9">
        <v>14.994999999999999</v>
      </c>
      <c r="BM4" s="9">
        <v>13.777799999999999</v>
      </c>
      <c r="BN4" s="15">
        <v>12.438700000000001</v>
      </c>
      <c r="BP4" s="15">
        <v>1</v>
      </c>
      <c r="BQ4" s="9">
        <v>2822.8119999999999</v>
      </c>
      <c r="BR4" s="9">
        <v>0.3634</v>
      </c>
      <c r="BS4" s="9">
        <v>14.2227</v>
      </c>
      <c r="BT4" s="9">
        <v>13.455500000000001</v>
      </c>
      <c r="BU4" s="15">
        <v>11.1355</v>
      </c>
      <c r="BW4" s="15">
        <v>1</v>
      </c>
      <c r="BX4" s="9">
        <v>2829.3440000000001</v>
      </c>
      <c r="BY4" s="9">
        <v>1.0624</v>
      </c>
      <c r="BZ4" s="9">
        <v>18.007000000000001</v>
      </c>
      <c r="CA4" s="9">
        <v>15.6195</v>
      </c>
      <c r="CB4" s="15">
        <v>39.306699999999999</v>
      </c>
      <c r="CD4" s="15">
        <v>1</v>
      </c>
      <c r="CE4" s="9">
        <v>2826.59</v>
      </c>
      <c r="CF4" s="9">
        <v>0.75929999999999997</v>
      </c>
      <c r="CG4" s="9">
        <v>18.538399999999999</v>
      </c>
      <c r="CH4" s="9">
        <v>16.013200000000001</v>
      </c>
      <c r="CI4" s="15">
        <v>28.856300000000001</v>
      </c>
      <c r="CK4" s="8"/>
      <c r="CL4" s="8"/>
      <c r="CM4" s="9"/>
      <c r="CN4" s="9"/>
      <c r="CO4" s="9"/>
      <c r="CP4" s="9"/>
      <c r="CR4" s="8">
        <v>4</v>
      </c>
      <c r="CS4" s="8">
        <v>2823.0279999999998</v>
      </c>
      <c r="CT4" s="9">
        <v>37.686999999999998</v>
      </c>
      <c r="CU4" s="9">
        <v>15.617000000000001</v>
      </c>
      <c r="CV4" s="9">
        <v>18.856300000000001</v>
      </c>
      <c r="CW4" s="9">
        <v>1467.3960999999999</v>
      </c>
      <c r="CZ4" s="8"/>
      <c r="DA4" s="9"/>
      <c r="DB4" s="9"/>
      <c r="DC4" s="9"/>
      <c r="DG4" s="8"/>
      <c r="DH4" s="9"/>
      <c r="DI4" s="9"/>
      <c r="DJ4" s="9"/>
      <c r="DK4" s="9"/>
    </row>
    <row r="5" spans="1:129" x14ac:dyDescent="0.3">
      <c r="A5" t="s">
        <v>136</v>
      </c>
      <c r="B5" s="2">
        <f t="shared" si="0"/>
        <v>2849.8562500000007</v>
      </c>
      <c r="C5" s="6">
        <f t="shared" si="1"/>
        <v>0.63329357331337954</v>
      </c>
      <c r="E5">
        <v>2</v>
      </c>
      <c r="F5" s="1">
        <v>2848.7469999999998</v>
      </c>
      <c r="G5" s="1">
        <v>10.1777</v>
      </c>
      <c r="H5" s="1">
        <v>8.6013000000000002</v>
      </c>
      <c r="I5" s="1">
        <v>6.1662999999999997</v>
      </c>
      <c r="J5" s="1">
        <v>163.5891</v>
      </c>
      <c r="L5">
        <v>2</v>
      </c>
      <c r="M5" s="1">
        <v>2850.05</v>
      </c>
      <c r="N5" s="1">
        <v>4.3616000000000001</v>
      </c>
      <c r="O5" s="1">
        <v>8.8539999999999992</v>
      </c>
      <c r="P5" s="1">
        <v>7.0491999999999999</v>
      </c>
      <c r="Q5" s="1">
        <v>75.956599999999995</v>
      </c>
      <c r="S5">
        <v>2</v>
      </c>
      <c r="T5" s="1">
        <v>2850.252</v>
      </c>
      <c r="U5" s="1">
        <v>3.2867000000000002</v>
      </c>
      <c r="V5" s="1">
        <v>9.4381000000000004</v>
      </c>
      <c r="W5" s="1">
        <v>6.2648999999999999</v>
      </c>
      <c r="X5" s="1">
        <v>55.9694</v>
      </c>
      <c r="Z5">
        <v>2</v>
      </c>
      <c r="AA5" s="1">
        <v>2850.0740000000001</v>
      </c>
      <c r="AB5" s="1">
        <v>2.9921000000000002</v>
      </c>
      <c r="AC5" s="1">
        <v>8.6242000000000001</v>
      </c>
      <c r="AD5" s="1">
        <v>5.7394999999999996</v>
      </c>
      <c r="AE5" s="1">
        <v>46.615699999999997</v>
      </c>
      <c r="AG5">
        <v>2</v>
      </c>
      <c r="AH5" s="1">
        <v>2850.26</v>
      </c>
      <c r="AI5" s="1">
        <v>4.3144</v>
      </c>
      <c r="AJ5" s="1">
        <v>8.3080999999999996</v>
      </c>
      <c r="AK5" s="1">
        <v>7.1490999999999998</v>
      </c>
      <c r="AL5" s="1">
        <v>73.391300000000001</v>
      </c>
      <c r="AN5">
        <v>2</v>
      </c>
      <c r="AO5" s="1">
        <v>2849.8420000000001</v>
      </c>
      <c r="AP5" s="1">
        <v>4.4100999999999999</v>
      </c>
      <c r="AQ5" s="1">
        <v>8.3352000000000004</v>
      </c>
      <c r="AR5" s="1">
        <v>6.6544999999999996</v>
      </c>
      <c r="AS5" s="1">
        <v>72.407799999999995</v>
      </c>
      <c r="AU5">
        <v>2</v>
      </c>
      <c r="AV5" s="1">
        <v>2850.0610000000001</v>
      </c>
      <c r="AW5" s="1">
        <v>4.0342000000000002</v>
      </c>
      <c r="AX5" s="1">
        <v>9.0724999999999998</v>
      </c>
      <c r="AY5" s="1">
        <v>6.2830000000000004</v>
      </c>
      <c r="AZ5" s="1">
        <v>67.320700000000002</v>
      </c>
      <c r="BB5">
        <v>2</v>
      </c>
      <c r="BC5" s="1">
        <v>2849.2930000000001</v>
      </c>
      <c r="BD5" s="1">
        <v>2.7322000000000002</v>
      </c>
      <c r="BE5" s="1">
        <v>6.1658999999999997</v>
      </c>
      <c r="BF5" s="1">
        <v>8.2707999999999995</v>
      </c>
      <c r="BG5" s="1">
        <v>45.055999999999997</v>
      </c>
      <c r="BI5">
        <v>2</v>
      </c>
      <c r="BJ5" s="1">
        <v>2849.2469999999998</v>
      </c>
      <c r="BK5" s="1">
        <v>2.778</v>
      </c>
      <c r="BL5" s="1">
        <v>6.3141999999999996</v>
      </c>
      <c r="BM5" s="1">
        <v>8.1369000000000007</v>
      </c>
      <c r="BN5" s="1">
        <v>45.674199999999999</v>
      </c>
      <c r="BP5">
        <v>2</v>
      </c>
      <c r="BQ5" s="1">
        <v>2849.68</v>
      </c>
      <c r="BR5" s="1">
        <v>3.2206000000000001</v>
      </c>
      <c r="BS5" s="1">
        <v>7.4660000000000002</v>
      </c>
      <c r="BT5" s="1">
        <v>8.7733000000000008</v>
      </c>
      <c r="BU5" s="1">
        <v>58.980699999999999</v>
      </c>
      <c r="BW5">
        <v>2</v>
      </c>
      <c r="BX5" s="1">
        <v>2851.2379999999998</v>
      </c>
      <c r="BY5" s="1">
        <v>3.1110000000000002</v>
      </c>
      <c r="BZ5" s="1">
        <v>7.7992999999999997</v>
      </c>
      <c r="CA5" s="1">
        <v>11.8903</v>
      </c>
      <c r="CB5" s="1">
        <v>70.909400000000005</v>
      </c>
      <c r="CD5">
        <v>2</v>
      </c>
      <c r="CE5" s="1">
        <v>2849.5309999999999</v>
      </c>
      <c r="CF5" s="1">
        <v>7.9164000000000003</v>
      </c>
      <c r="CG5" s="1">
        <v>7.125</v>
      </c>
      <c r="CH5" s="1">
        <v>9.1021000000000001</v>
      </c>
      <c r="CI5" s="1">
        <v>146.02809999999999</v>
      </c>
      <c r="CK5" s="2"/>
      <c r="CR5" s="2"/>
    </row>
    <row r="6" spans="1:129" x14ac:dyDescent="0.3">
      <c r="A6" t="s">
        <v>136</v>
      </c>
      <c r="B6" s="2">
        <f t="shared" si="0"/>
        <v>2859.1089166666675</v>
      </c>
      <c r="C6" s="6">
        <f t="shared" si="1"/>
        <v>1.5698637148916093</v>
      </c>
      <c r="E6">
        <v>3</v>
      </c>
      <c r="F6" s="1">
        <v>2859.86</v>
      </c>
      <c r="G6" s="1">
        <v>9.1577000000000002</v>
      </c>
      <c r="H6" s="1">
        <v>10.0755</v>
      </c>
      <c r="I6" s="1">
        <v>13.434900000000001</v>
      </c>
      <c r="J6" s="1">
        <v>245.5907</v>
      </c>
      <c r="L6">
        <v>3</v>
      </c>
      <c r="M6" s="1">
        <v>2860.7660000000001</v>
      </c>
      <c r="N6" s="1">
        <v>4.5284000000000004</v>
      </c>
      <c r="O6" s="1">
        <v>12.504899999999999</v>
      </c>
      <c r="P6" s="1">
        <v>12.9435</v>
      </c>
      <c r="Q6" s="1">
        <v>128.50579999999999</v>
      </c>
      <c r="S6">
        <v>3</v>
      </c>
      <c r="T6" s="1">
        <v>2860.9160000000002</v>
      </c>
      <c r="U6" s="1">
        <v>3.4965999999999999</v>
      </c>
      <c r="V6" s="1">
        <v>13.587199999999999</v>
      </c>
      <c r="W6" s="1">
        <v>13.170400000000001</v>
      </c>
      <c r="X6" s="1">
        <v>103.7996</v>
      </c>
      <c r="Z6">
        <v>3</v>
      </c>
      <c r="AA6" s="1">
        <v>2859.3319999999999</v>
      </c>
      <c r="AB6" s="1">
        <v>4.8341000000000003</v>
      </c>
      <c r="AC6" s="1">
        <v>14.1191</v>
      </c>
      <c r="AD6" s="1">
        <v>13.182700000000001</v>
      </c>
      <c r="AE6" s="1">
        <v>146.017</v>
      </c>
      <c r="AG6">
        <v>3</v>
      </c>
      <c r="AH6" s="1">
        <v>2860.4749999999999</v>
      </c>
      <c r="AI6" s="1">
        <v>4.7831000000000001</v>
      </c>
      <c r="AJ6" s="1">
        <v>12.376200000000001</v>
      </c>
      <c r="AK6" s="1">
        <v>13.605399999999999</v>
      </c>
      <c r="AL6" s="1">
        <v>139.2724</v>
      </c>
      <c r="AN6">
        <v>3</v>
      </c>
      <c r="AO6" s="1">
        <v>2860.5059999999999</v>
      </c>
      <c r="AP6" s="1">
        <v>4.8228</v>
      </c>
      <c r="AQ6" s="1">
        <v>12.2623</v>
      </c>
      <c r="AR6" s="1">
        <v>12.9664</v>
      </c>
      <c r="AS6" s="1">
        <v>135.92230000000001</v>
      </c>
      <c r="AU6">
        <v>3</v>
      </c>
      <c r="AV6" s="1">
        <v>2860.152</v>
      </c>
      <c r="AW6" s="1">
        <v>4.9558</v>
      </c>
      <c r="AX6" s="1">
        <v>13.2134</v>
      </c>
      <c r="AY6" s="1">
        <v>13.2079</v>
      </c>
      <c r="AZ6" s="1">
        <v>145.6146</v>
      </c>
      <c r="BB6">
        <v>3</v>
      </c>
      <c r="BC6" s="1">
        <v>2856.752</v>
      </c>
      <c r="BD6" s="1">
        <v>4.4036</v>
      </c>
      <c r="BE6" s="1">
        <v>13.049300000000001</v>
      </c>
      <c r="BF6" s="1">
        <v>13.1869</v>
      </c>
      <c r="BG6" s="1">
        <v>128.5658</v>
      </c>
      <c r="BI6">
        <v>3</v>
      </c>
      <c r="BJ6" s="1">
        <v>2856.8580000000002</v>
      </c>
      <c r="BK6" s="1">
        <v>3.8349000000000002</v>
      </c>
      <c r="BL6" s="1">
        <v>11.9252</v>
      </c>
      <c r="BM6" s="1">
        <v>13.619199999999999</v>
      </c>
      <c r="BN6" s="1">
        <v>110.137</v>
      </c>
      <c r="BP6">
        <v>3</v>
      </c>
      <c r="BQ6" s="1">
        <v>2858.4969999999998</v>
      </c>
      <c r="BR6" s="1">
        <v>3.3391000000000002</v>
      </c>
      <c r="BS6" s="1">
        <v>11.8726</v>
      </c>
      <c r="BT6" s="1">
        <v>13.3406</v>
      </c>
      <c r="BU6" s="1">
        <v>94.521199999999993</v>
      </c>
      <c r="BW6">
        <v>3</v>
      </c>
      <c r="BX6" s="1">
        <v>2857.538</v>
      </c>
      <c r="BY6" s="1">
        <v>2.4723000000000002</v>
      </c>
      <c r="BZ6" s="1">
        <v>12.2822</v>
      </c>
      <c r="CA6" s="1">
        <v>15.334199999999999</v>
      </c>
      <c r="CB6" s="1">
        <v>77.400899999999993</v>
      </c>
      <c r="CD6">
        <v>3</v>
      </c>
      <c r="CE6" s="1">
        <v>2857.6550000000002</v>
      </c>
      <c r="CF6" s="1">
        <v>8.1232000000000006</v>
      </c>
      <c r="CG6" s="1">
        <v>9.5815000000000001</v>
      </c>
      <c r="CH6" s="1">
        <v>12.934799999999999</v>
      </c>
      <c r="CI6" s="1">
        <v>209.00030000000001</v>
      </c>
      <c r="CK6" s="2"/>
      <c r="CR6" s="2">
        <v>5</v>
      </c>
      <c r="CS6" s="2">
        <v>2860.7890000000002</v>
      </c>
      <c r="CT6" s="1">
        <v>18.1143</v>
      </c>
      <c r="CU6" s="1">
        <v>23.972100000000001</v>
      </c>
      <c r="CV6" s="1">
        <v>24.865100000000002</v>
      </c>
      <c r="CW6" s="1">
        <v>985.40290000000005</v>
      </c>
      <c r="DG6" s="2"/>
    </row>
    <row r="7" spans="1:129" x14ac:dyDescent="0.3">
      <c r="B7" s="2">
        <f t="shared" si="0"/>
        <v>2873.8898333333332</v>
      </c>
      <c r="C7" s="6">
        <f t="shared" si="1"/>
        <v>1.4460152038263576</v>
      </c>
      <c r="E7">
        <v>4</v>
      </c>
      <c r="F7" s="1">
        <v>2872.81</v>
      </c>
      <c r="G7" s="1">
        <v>4.8270999999999997</v>
      </c>
      <c r="H7" s="1">
        <v>6.6646999999999998</v>
      </c>
      <c r="I7" s="1">
        <v>10.1572</v>
      </c>
      <c r="J7" s="1">
        <v>93.978899999999996</v>
      </c>
      <c r="L7">
        <v>4</v>
      </c>
      <c r="M7" s="1">
        <v>2873.9169999999999</v>
      </c>
      <c r="N7" s="1">
        <v>1.6932</v>
      </c>
      <c r="O7" s="1">
        <v>5.5259</v>
      </c>
      <c r="P7" s="1">
        <v>8.9969999999999999</v>
      </c>
      <c r="Q7" s="1">
        <v>28.683599999999998</v>
      </c>
      <c r="S7">
        <v>4</v>
      </c>
      <c r="T7" s="1">
        <v>2873.7220000000002</v>
      </c>
      <c r="U7" s="1">
        <v>1.0206999999999999</v>
      </c>
      <c r="V7" s="1">
        <v>4.8232999999999997</v>
      </c>
      <c r="W7" s="1">
        <v>8.4880999999999993</v>
      </c>
      <c r="X7" s="1">
        <v>15.9953</v>
      </c>
      <c r="Z7">
        <v>4</v>
      </c>
      <c r="AA7" s="1">
        <v>2874.1729999999998</v>
      </c>
      <c r="AB7" s="1">
        <v>1.5849</v>
      </c>
      <c r="AC7" s="1">
        <v>6.4730999999999996</v>
      </c>
      <c r="AD7" s="1">
        <v>9.0785</v>
      </c>
      <c r="AE7" s="1">
        <v>28.286899999999999</v>
      </c>
      <c r="AG7">
        <v>4</v>
      </c>
      <c r="AH7" s="1">
        <v>2874.0529999999999</v>
      </c>
      <c r="AI7" s="1">
        <v>1.7329000000000001</v>
      </c>
      <c r="AJ7" s="1">
        <v>5.9709000000000003</v>
      </c>
      <c r="AK7" s="1">
        <v>8.9730000000000008</v>
      </c>
      <c r="AL7" s="1">
        <v>29.9391</v>
      </c>
      <c r="AN7">
        <v>4</v>
      </c>
      <c r="AO7" s="1">
        <v>2873.5450000000001</v>
      </c>
      <c r="AP7" s="1">
        <v>1.7715000000000001</v>
      </c>
      <c r="AQ7" s="1">
        <v>5.8894000000000002</v>
      </c>
      <c r="AR7" s="1">
        <v>8.8751999999999995</v>
      </c>
      <c r="AS7" s="1">
        <v>30.248100000000001</v>
      </c>
      <c r="AU7">
        <v>4</v>
      </c>
      <c r="AV7" s="1">
        <v>2873.7779999999998</v>
      </c>
      <c r="AW7" s="1">
        <v>1.8368</v>
      </c>
      <c r="AX7" s="1">
        <v>6.016</v>
      </c>
      <c r="AY7" s="1">
        <v>9.0503</v>
      </c>
      <c r="AZ7" s="1">
        <v>31.998799999999999</v>
      </c>
      <c r="BB7">
        <v>4</v>
      </c>
      <c r="BC7" s="1">
        <v>2875.373</v>
      </c>
      <c r="BD7" s="1">
        <v>3.4609000000000001</v>
      </c>
      <c r="BE7" s="1">
        <v>16.727799999999998</v>
      </c>
      <c r="BF7" s="1">
        <v>11.7827</v>
      </c>
      <c r="BG7" s="1">
        <v>107.2522</v>
      </c>
      <c r="BI7">
        <v>4</v>
      </c>
      <c r="BJ7" s="1">
        <v>2875.3710000000001</v>
      </c>
      <c r="BK7" s="1">
        <v>3.0448</v>
      </c>
      <c r="BL7" s="1">
        <v>18.621700000000001</v>
      </c>
      <c r="BM7" s="1">
        <v>11.022600000000001</v>
      </c>
      <c r="BN7" s="1">
        <v>97.336699999999993</v>
      </c>
      <c r="BP7">
        <v>4</v>
      </c>
      <c r="BQ7" s="1">
        <v>2876.5940000000001</v>
      </c>
      <c r="BR7" s="1">
        <v>2.9781</v>
      </c>
      <c r="BS7" s="1">
        <v>18.1004</v>
      </c>
      <c r="BT7" s="1">
        <v>10.584199999999999</v>
      </c>
      <c r="BU7" s="1">
        <v>92.0809</v>
      </c>
      <c r="BW7">
        <v>4</v>
      </c>
      <c r="BX7" s="1">
        <v>2871.7570000000001</v>
      </c>
      <c r="BY7" s="1">
        <v>2.323</v>
      </c>
      <c r="BZ7" s="1">
        <v>17.244</v>
      </c>
      <c r="CA7" s="1">
        <v>11.6432</v>
      </c>
      <c r="CB7" s="1">
        <v>72.794499999999999</v>
      </c>
      <c r="CD7">
        <v>4</v>
      </c>
      <c r="CE7" s="1">
        <v>2871.585</v>
      </c>
      <c r="CF7" s="1">
        <v>4.0876999999999999</v>
      </c>
      <c r="CG7" s="1">
        <v>11.118600000000001</v>
      </c>
      <c r="CH7" s="1">
        <v>9.7773000000000003</v>
      </c>
      <c r="CI7" s="1">
        <v>94.118700000000004</v>
      </c>
      <c r="CK7" s="2"/>
      <c r="CR7" s="2"/>
    </row>
    <row r="8" spans="1:129" x14ac:dyDescent="0.3">
      <c r="B8" s="2">
        <f t="shared" si="0"/>
        <v>2882.19</v>
      </c>
      <c r="C8" s="6">
        <f t="shared" si="1"/>
        <v>0.45318428922453297</v>
      </c>
      <c r="E8">
        <v>5</v>
      </c>
      <c r="F8" s="1">
        <v>2882.3980000000001</v>
      </c>
      <c r="G8" s="1">
        <v>6.8315999999999999</v>
      </c>
      <c r="H8" s="1">
        <v>11.6937</v>
      </c>
      <c r="I8" s="1">
        <v>9.6646999999999998</v>
      </c>
      <c r="J8" s="1">
        <v>160.0702</v>
      </c>
      <c r="L8">
        <v>5</v>
      </c>
      <c r="M8" s="1">
        <v>2882.41</v>
      </c>
      <c r="N8" s="1">
        <v>3.0034999999999998</v>
      </c>
      <c r="O8" s="1">
        <v>13.520200000000001</v>
      </c>
      <c r="P8" s="1">
        <v>11.509</v>
      </c>
      <c r="Q8" s="1">
        <v>82.640699999999995</v>
      </c>
      <c r="S8">
        <v>5</v>
      </c>
      <c r="T8" s="1">
        <v>2881.6280000000002</v>
      </c>
      <c r="U8" s="1">
        <v>2.5242</v>
      </c>
      <c r="V8" s="1">
        <v>13.6234</v>
      </c>
      <c r="W8" s="1">
        <v>11.969099999999999</v>
      </c>
      <c r="X8" s="1">
        <v>71.166799999999995</v>
      </c>
      <c r="Z8">
        <v>5</v>
      </c>
      <c r="AA8" s="1">
        <v>2882.154</v>
      </c>
      <c r="AB8" s="1">
        <v>2.6120000000000001</v>
      </c>
      <c r="AC8" s="1">
        <v>14.4811</v>
      </c>
      <c r="AD8" s="1">
        <v>12.0474</v>
      </c>
      <c r="AE8" s="1">
        <v>76.063000000000002</v>
      </c>
      <c r="AG8">
        <v>5</v>
      </c>
      <c r="AH8" s="1">
        <v>2882.415</v>
      </c>
      <c r="AI8" s="1">
        <v>2.6478000000000002</v>
      </c>
      <c r="AJ8" s="1">
        <v>14.092000000000001</v>
      </c>
      <c r="AK8" s="1">
        <v>11.7193</v>
      </c>
      <c r="AL8" s="1">
        <v>75.016099999999994</v>
      </c>
      <c r="AN8">
        <v>5</v>
      </c>
      <c r="AO8" s="1">
        <v>2882.377</v>
      </c>
      <c r="AP8" s="1">
        <v>3.0886999999999998</v>
      </c>
      <c r="AQ8" s="1">
        <v>13.2</v>
      </c>
      <c r="AR8" s="1">
        <v>11.362299999999999</v>
      </c>
      <c r="AS8" s="1">
        <v>83.464299999999994</v>
      </c>
      <c r="AU8">
        <v>5</v>
      </c>
      <c r="AV8" s="1">
        <v>2882.7449999999999</v>
      </c>
      <c r="AW8" s="1">
        <v>3.15</v>
      </c>
      <c r="AX8" s="1">
        <v>13.6167</v>
      </c>
      <c r="AY8" s="1">
        <v>11.91</v>
      </c>
      <c r="AZ8" s="1">
        <v>88.558700000000002</v>
      </c>
      <c r="CK8" s="2">
        <v>6</v>
      </c>
      <c r="CL8" s="2">
        <v>2881.393</v>
      </c>
      <c r="CM8" s="1">
        <v>15.282999999999999</v>
      </c>
      <c r="CN8" s="1">
        <v>8.4939</v>
      </c>
      <c r="CO8" s="1">
        <v>13.1716</v>
      </c>
      <c r="CP8" s="1">
        <v>383.97449999999998</v>
      </c>
      <c r="CR8" s="2">
        <v>6</v>
      </c>
      <c r="CS8" s="2">
        <v>2889.2840000000001</v>
      </c>
      <c r="CT8" s="1">
        <v>28.0716</v>
      </c>
      <c r="CU8" s="1">
        <v>25.956399999999999</v>
      </c>
      <c r="CV8" s="1">
        <v>28.27</v>
      </c>
      <c r="CW8" s="1">
        <v>1701.962</v>
      </c>
      <c r="DG8" s="2"/>
    </row>
    <row r="9" spans="1:129" x14ac:dyDescent="0.3">
      <c r="B9" s="2">
        <f t="shared" si="0"/>
        <v>2898.3184999999999</v>
      </c>
      <c r="C9" s="6">
        <f t="shared" si="1"/>
        <v>2.4707796524395698</v>
      </c>
      <c r="E9">
        <v>6</v>
      </c>
      <c r="F9" s="1">
        <v>2900.0410000000002</v>
      </c>
      <c r="G9" s="1">
        <v>12.8584</v>
      </c>
      <c r="H9" s="1">
        <v>18.580100000000002</v>
      </c>
      <c r="I9" s="1">
        <v>22.4467</v>
      </c>
      <c r="J9" s="1">
        <v>595.37070000000006</v>
      </c>
      <c r="L9">
        <v>6</v>
      </c>
      <c r="M9" s="1">
        <v>2900.4209999999998</v>
      </c>
      <c r="N9" s="1">
        <v>6.1783000000000001</v>
      </c>
      <c r="O9" s="1">
        <v>19.6785</v>
      </c>
      <c r="P9" s="1">
        <v>23.252199999999998</v>
      </c>
      <c r="Q9" s="1">
        <v>298.92169999999999</v>
      </c>
      <c r="S9">
        <v>6</v>
      </c>
      <c r="T9" s="1">
        <v>2900.0940000000001</v>
      </c>
      <c r="U9" s="1">
        <v>4.6971999999999996</v>
      </c>
      <c r="V9" s="1">
        <v>20.051300000000001</v>
      </c>
      <c r="W9" s="1">
        <v>22.816299999999998</v>
      </c>
      <c r="X9" s="1">
        <v>226.19710000000001</v>
      </c>
      <c r="Z9">
        <v>6</v>
      </c>
      <c r="AA9" s="1">
        <v>2899.377</v>
      </c>
      <c r="AB9" s="1">
        <v>5.6455000000000002</v>
      </c>
      <c r="AC9" s="1">
        <v>20.852900000000002</v>
      </c>
      <c r="AD9" s="1">
        <v>22.604299999999999</v>
      </c>
      <c r="AE9" s="1">
        <v>274.46140000000003</v>
      </c>
      <c r="AG9">
        <v>6</v>
      </c>
      <c r="AH9" s="1">
        <v>2899.614</v>
      </c>
      <c r="AI9" s="1">
        <v>6.3890000000000002</v>
      </c>
      <c r="AJ9" s="1">
        <v>20.549099999999999</v>
      </c>
      <c r="AK9" s="1">
        <v>23.728999999999999</v>
      </c>
      <c r="AL9" s="1">
        <v>318.14490000000001</v>
      </c>
      <c r="AN9">
        <v>6</v>
      </c>
      <c r="AO9" s="1">
        <v>2900.2370000000001</v>
      </c>
      <c r="AP9" s="1">
        <v>6.2666000000000004</v>
      </c>
      <c r="AQ9" s="1">
        <v>19.990200000000002</v>
      </c>
      <c r="AR9" s="1">
        <v>23.143599999999999</v>
      </c>
      <c r="AS9" s="1">
        <v>304.084</v>
      </c>
      <c r="AU9">
        <v>6</v>
      </c>
      <c r="AV9" s="1">
        <v>2900.4810000000002</v>
      </c>
      <c r="AW9" s="1">
        <v>6.4051</v>
      </c>
      <c r="AX9" s="1">
        <v>19.762799999999999</v>
      </c>
      <c r="AY9" s="1">
        <v>23.079000000000001</v>
      </c>
      <c r="AZ9" s="1">
        <v>308.97480000000002</v>
      </c>
      <c r="BB9">
        <v>5</v>
      </c>
      <c r="BC9" s="1">
        <v>2896.085</v>
      </c>
      <c r="BD9" s="1">
        <v>5.5260999999999996</v>
      </c>
      <c r="BE9" s="1">
        <v>23.9329</v>
      </c>
      <c r="BF9" s="1">
        <v>17.010100000000001</v>
      </c>
      <c r="BG9" s="1">
        <v>245.92330000000001</v>
      </c>
      <c r="BI9">
        <v>5</v>
      </c>
      <c r="BJ9" s="1">
        <v>2897.3319999999999</v>
      </c>
      <c r="BK9" s="1">
        <v>5.2774000000000001</v>
      </c>
      <c r="BL9" s="1">
        <v>26.616599999999998</v>
      </c>
      <c r="BM9" s="1">
        <v>18.208600000000001</v>
      </c>
      <c r="BN9" s="1">
        <v>256.58819999999997</v>
      </c>
      <c r="BP9">
        <v>5</v>
      </c>
      <c r="BQ9" s="1">
        <v>2898.1970000000001</v>
      </c>
      <c r="BR9" s="1">
        <v>4.9953000000000003</v>
      </c>
      <c r="BS9" s="1">
        <v>26.2087</v>
      </c>
      <c r="BT9" s="1">
        <v>18.055800000000001</v>
      </c>
      <c r="BU9" s="1">
        <v>239.92769999999999</v>
      </c>
      <c r="BW9">
        <v>5</v>
      </c>
      <c r="BX9" s="1">
        <v>2894.89</v>
      </c>
      <c r="BY9" s="1">
        <v>5.8127000000000004</v>
      </c>
      <c r="BZ9" s="1">
        <v>27.3962</v>
      </c>
      <c r="CA9" s="1">
        <v>19.3949</v>
      </c>
      <c r="CB9" s="1">
        <v>295.56200000000001</v>
      </c>
      <c r="CD9">
        <v>5</v>
      </c>
      <c r="CE9" s="1">
        <v>2893.0529999999999</v>
      </c>
      <c r="CF9" s="1">
        <v>13.716100000000001</v>
      </c>
      <c r="CG9" s="1">
        <v>29.413499999999999</v>
      </c>
      <c r="CH9" s="1">
        <v>19.9483</v>
      </c>
      <c r="CI9" s="1">
        <v>734.1105</v>
      </c>
    </row>
    <row r="10" spans="1:129" x14ac:dyDescent="0.3">
      <c r="B10" s="2">
        <f t="shared" si="0"/>
        <v>2924.3336923076922</v>
      </c>
      <c r="C10" s="6">
        <f t="shared" si="1"/>
        <v>1.7869003602428482</v>
      </c>
      <c r="E10">
        <v>7</v>
      </c>
      <c r="F10" s="1">
        <v>2923.1410000000001</v>
      </c>
      <c r="G10" s="1">
        <v>8.7667000000000002</v>
      </c>
      <c r="H10" s="1">
        <v>15.629</v>
      </c>
      <c r="I10" s="1">
        <v>20.651199999999999</v>
      </c>
      <c r="J10" s="1">
        <v>362.166</v>
      </c>
      <c r="L10">
        <v>7</v>
      </c>
      <c r="M10" s="1">
        <v>2923.6280000000002</v>
      </c>
      <c r="N10" s="1">
        <v>4.8093000000000004</v>
      </c>
      <c r="O10" s="1">
        <v>16.827000000000002</v>
      </c>
      <c r="P10" s="1">
        <v>22.52</v>
      </c>
      <c r="Q10" s="1">
        <v>215.8596</v>
      </c>
      <c r="S10">
        <v>7</v>
      </c>
      <c r="T10" s="1">
        <v>2923.9160000000002</v>
      </c>
      <c r="U10" s="1">
        <v>4.0358999999999998</v>
      </c>
      <c r="V10" s="1">
        <v>17.774999999999999</v>
      </c>
      <c r="W10" s="1">
        <v>22.474299999999999</v>
      </c>
      <c r="X10" s="1">
        <v>184.28389999999999</v>
      </c>
      <c r="Z10">
        <v>7</v>
      </c>
      <c r="AA10" s="1">
        <v>2923.2449999999999</v>
      </c>
      <c r="AB10" s="1">
        <v>5.1916000000000002</v>
      </c>
      <c r="AC10" s="1">
        <v>18.633400000000002</v>
      </c>
      <c r="AD10" s="1">
        <v>22.8992</v>
      </c>
      <c r="AE10" s="1">
        <v>243.9521</v>
      </c>
      <c r="AG10">
        <v>7</v>
      </c>
      <c r="AH10" s="1">
        <v>2923.15</v>
      </c>
      <c r="AI10" s="1">
        <v>5.1009000000000002</v>
      </c>
      <c r="AJ10" s="1">
        <v>17.602900000000002</v>
      </c>
      <c r="AK10" s="1">
        <v>22.898399999999999</v>
      </c>
      <c r="AL10" s="1">
        <v>234.98939999999999</v>
      </c>
      <c r="AN10">
        <v>7</v>
      </c>
      <c r="AO10" s="1">
        <v>2924.1640000000002</v>
      </c>
      <c r="AP10" s="1">
        <v>5.0659999999999998</v>
      </c>
      <c r="AQ10" s="1">
        <v>17.289100000000001</v>
      </c>
      <c r="AR10" s="1">
        <v>22.508099999999999</v>
      </c>
      <c r="AS10" s="1">
        <v>229.3595</v>
      </c>
      <c r="AU10">
        <v>7</v>
      </c>
      <c r="AV10" s="1">
        <v>2923.8029999999999</v>
      </c>
      <c r="AW10" s="1">
        <v>5.1458000000000004</v>
      </c>
      <c r="AX10" s="1">
        <v>17.387499999999999</v>
      </c>
      <c r="AY10" s="1">
        <v>22.760300000000001</v>
      </c>
      <c r="AZ10" s="1">
        <v>235.17140000000001</v>
      </c>
      <c r="BB10">
        <v>6</v>
      </c>
      <c r="BC10" s="1">
        <v>2921.4389999999999</v>
      </c>
      <c r="BD10" s="1">
        <v>4.9614000000000003</v>
      </c>
      <c r="BE10" s="1">
        <v>24.2684</v>
      </c>
      <c r="BF10" s="1">
        <v>18.5899</v>
      </c>
      <c r="BG10" s="1">
        <v>232.0438</v>
      </c>
      <c r="BI10">
        <v>6</v>
      </c>
      <c r="BJ10" s="1">
        <v>2925.4960000000001</v>
      </c>
      <c r="BK10" s="1">
        <v>4.4469000000000003</v>
      </c>
      <c r="BL10" s="1">
        <v>26.386800000000001</v>
      </c>
      <c r="BM10" s="1">
        <v>20.0016</v>
      </c>
      <c r="BN10" s="1">
        <v>224.9402</v>
      </c>
      <c r="BP10">
        <v>6</v>
      </c>
      <c r="BQ10" s="1">
        <v>2926.1579999999999</v>
      </c>
      <c r="BR10" s="1">
        <v>4.3410000000000002</v>
      </c>
      <c r="BS10" s="1">
        <v>26.018000000000001</v>
      </c>
      <c r="BT10" s="1">
        <v>20.0776</v>
      </c>
      <c r="BU10" s="1">
        <v>218.42410000000001</v>
      </c>
      <c r="BW10">
        <v>6</v>
      </c>
      <c r="BX10" s="1">
        <v>2925.3820000000001</v>
      </c>
      <c r="BY10" s="1">
        <v>5.3932000000000002</v>
      </c>
      <c r="BZ10" s="1">
        <v>28.0932</v>
      </c>
      <c r="CA10" s="1">
        <v>21.552600000000002</v>
      </c>
      <c r="CB10" s="1">
        <v>292.20190000000002</v>
      </c>
      <c r="CD10">
        <v>6</v>
      </c>
      <c r="CE10" s="1">
        <v>2924.11</v>
      </c>
      <c r="CF10" s="1">
        <v>11.477</v>
      </c>
      <c r="CG10" s="1">
        <v>28.366800000000001</v>
      </c>
      <c r="CH10" s="1">
        <v>21.311199999999999</v>
      </c>
      <c r="CI10" s="1">
        <v>621.48209999999995</v>
      </c>
      <c r="CK10" s="2">
        <v>7</v>
      </c>
      <c r="CL10" s="2">
        <v>2928.7060000000001</v>
      </c>
      <c r="CM10" s="1">
        <v>30.3797</v>
      </c>
      <c r="CN10" s="1">
        <v>16.556999999999999</v>
      </c>
      <c r="CO10" s="1">
        <v>27.670999999999999</v>
      </c>
      <c r="CP10" s="1">
        <v>1569.4480000000001</v>
      </c>
      <c r="CR10" s="2">
        <v>7</v>
      </c>
      <c r="CS10" s="2">
        <v>2923.1709999999998</v>
      </c>
      <c r="CT10" s="1">
        <v>15.4511</v>
      </c>
      <c r="CU10" s="1">
        <v>21.337399999999999</v>
      </c>
      <c r="CV10" s="1">
        <v>22.3993</v>
      </c>
      <c r="CW10" s="1">
        <v>753.66740000000004</v>
      </c>
      <c r="DG10" s="2"/>
    </row>
    <row r="11" spans="1:129" x14ac:dyDescent="0.3">
      <c r="A11" t="s">
        <v>137</v>
      </c>
      <c r="B11" s="2">
        <f t="shared" si="0"/>
        <v>2938.7599230769238</v>
      </c>
      <c r="C11" s="6">
        <f t="shared" si="1"/>
        <v>0.64117866224874587</v>
      </c>
      <c r="E11">
        <v>8</v>
      </c>
      <c r="F11" s="1">
        <v>2938.587</v>
      </c>
      <c r="G11" s="1">
        <v>7.2088000000000001</v>
      </c>
      <c r="H11" s="1">
        <v>9.0351999999999997</v>
      </c>
      <c r="I11" s="1">
        <v>15.4039</v>
      </c>
      <c r="J11" s="1">
        <v>206.3895</v>
      </c>
      <c r="L11">
        <v>8</v>
      </c>
      <c r="M11" s="1">
        <v>2938.567</v>
      </c>
      <c r="N11" s="1">
        <v>3.7606000000000002</v>
      </c>
      <c r="O11" s="1">
        <v>8.6126000000000005</v>
      </c>
      <c r="P11" s="1">
        <v>16.419499999999999</v>
      </c>
      <c r="Q11" s="1">
        <v>111.8117</v>
      </c>
      <c r="S11">
        <v>8</v>
      </c>
      <c r="T11" s="1">
        <v>2939.0630000000001</v>
      </c>
      <c r="U11" s="1">
        <v>3.3197999999999999</v>
      </c>
      <c r="V11" s="1">
        <v>9.8011999999999997</v>
      </c>
      <c r="W11" s="1">
        <v>15.511699999999999</v>
      </c>
      <c r="X11" s="1">
        <v>97.661900000000003</v>
      </c>
      <c r="Z11">
        <v>8</v>
      </c>
      <c r="AA11" s="1">
        <v>2938.9969999999998</v>
      </c>
      <c r="AB11" s="1">
        <v>4.6195000000000004</v>
      </c>
      <c r="AC11" s="1">
        <v>9.1217000000000006</v>
      </c>
      <c r="AD11" s="1">
        <v>16.162299999999998</v>
      </c>
      <c r="AE11" s="1">
        <v>137.53389999999999</v>
      </c>
      <c r="AG11">
        <v>8</v>
      </c>
      <c r="AH11" s="1">
        <v>2938.2049999999999</v>
      </c>
      <c r="AI11" s="1">
        <v>3.9211</v>
      </c>
      <c r="AJ11" s="1">
        <v>8.0205000000000002</v>
      </c>
      <c r="AK11" s="1">
        <v>16.9695</v>
      </c>
      <c r="AL11" s="1">
        <v>117.9075</v>
      </c>
      <c r="AN11">
        <v>8</v>
      </c>
      <c r="AO11" s="1">
        <v>2938.69</v>
      </c>
      <c r="AP11" s="1">
        <v>3.6162999999999998</v>
      </c>
      <c r="AQ11" s="1">
        <v>8.4779999999999998</v>
      </c>
      <c r="AR11" s="1">
        <v>15.9389</v>
      </c>
      <c r="AS11" s="1">
        <v>104.7105</v>
      </c>
      <c r="AU11">
        <v>8</v>
      </c>
      <c r="AV11" s="1">
        <v>2938.502</v>
      </c>
      <c r="AW11" s="1">
        <v>4.0678999999999998</v>
      </c>
      <c r="AX11" s="1">
        <v>9.0989000000000004</v>
      </c>
      <c r="AY11" s="1">
        <v>15.941700000000001</v>
      </c>
      <c r="AZ11" s="1">
        <v>119.78230000000001</v>
      </c>
      <c r="BB11">
        <v>7</v>
      </c>
      <c r="BC11" s="1">
        <v>2938.5830000000001</v>
      </c>
      <c r="BD11" s="1">
        <v>3.1785000000000001</v>
      </c>
      <c r="BE11" s="1">
        <v>11.392799999999999</v>
      </c>
      <c r="BF11" s="1">
        <v>16.440100000000001</v>
      </c>
      <c r="BG11" s="1">
        <v>101.7462</v>
      </c>
      <c r="BI11">
        <v>7</v>
      </c>
      <c r="BJ11" s="1">
        <v>2938.9520000000002</v>
      </c>
      <c r="BK11" s="1">
        <v>1.9520999999999999</v>
      </c>
      <c r="BL11" s="1">
        <v>8.8587000000000007</v>
      </c>
      <c r="BM11" s="1">
        <v>16.542899999999999</v>
      </c>
      <c r="BN11" s="1">
        <v>58.737000000000002</v>
      </c>
      <c r="BP11">
        <v>7</v>
      </c>
      <c r="BQ11" s="1">
        <v>2939.2570000000001</v>
      </c>
      <c r="BR11" s="1">
        <v>1.7372000000000001</v>
      </c>
      <c r="BS11" s="1">
        <v>7.3502999999999998</v>
      </c>
      <c r="BT11" s="1">
        <v>15.79</v>
      </c>
      <c r="BU11" s="1">
        <v>48.462299999999999</v>
      </c>
      <c r="BW11">
        <v>7</v>
      </c>
      <c r="BX11" s="1">
        <v>2938.9830000000002</v>
      </c>
      <c r="BY11" s="1">
        <v>2.1139000000000001</v>
      </c>
      <c r="BZ11" s="1">
        <v>9.4052000000000007</v>
      </c>
      <c r="CA11" s="1">
        <v>17.5139</v>
      </c>
      <c r="CB11" s="1">
        <v>67.391800000000003</v>
      </c>
      <c r="CD11">
        <v>7</v>
      </c>
      <c r="CE11" s="1">
        <v>2937.337</v>
      </c>
      <c r="CF11" s="1">
        <v>4.9867999999999997</v>
      </c>
      <c r="CG11" s="1">
        <v>8.4002999999999997</v>
      </c>
      <c r="CH11" s="1">
        <v>16.845600000000001</v>
      </c>
      <c r="CI11" s="1">
        <v>150.4742</v>
      </c>
      <c r="CK11" s="2">
        <v>8</v>
      </c>
      <c r="CL11" s="2">
        <v>2940.1559999999999</v>
      </c>
      <c r="CM11" s="1">
        <v>41.984900000000003</v>
      </c>
      <c r="CN11" s="1">
        <v>0.94420000000000004</v>
      </c>
      <c r="CO11" s="1">
        <v>17.578800000000001</v>
      </c>
      <c r="CP11" s="1">
        <v>1159.9031</v>
      </c>
      <c r="CR11" s="2">
        <v>8</v>
      </c>
      <c r="CS11" s="2">
        <v>2947.3789999999999</v>
      </c>
      <c r="CT11" s="1">
        <v>19.86</v>
      </c>
      <c r="CU11" s="1">
        <v>19.7835</v>
      </c>
      <c r="CV11" s="1">
        <v>21.465699999999998</v>
      </c>
      <c r="CW11" s="1">
        <v>916.24630000000002</v>
      </c>
      <c r="DG11" s="2"/>
    </row>
    <row r="12" spans="1:129" x14ac:dyDescent="0.3">
      <c r="A12" t="s">
        <v>138</v>
      </c>
      <c r="B12" s="2">
        <f t="shared" si="0"/>
        <v>2960.103846153846</v>
      </c>
      <c r="C12" s="6">
        <f t="shared" si="1"/>
        <v>2.4738345689149877</v>
      </c>
      <c r="E12">
        <v>9</v>
      </c>
      <c r="F12" s="1">
        <v>2959.3739999999998</v>
      </c>
      <c r="G12" s="1">
        <v>3.1435</v>
      </c>
      <c r="H12" s="1">
        <v>9.9875000000000007</v>
      </c>
      <c r="I12" s="1">
        <v>14.989000000000001</v>
      </c>
      <c r="J12" s="1">
        <v>90.663399999999996</v>
      </c>
      <c r="L12">
        <v>9</v>
      </c>
      <c r="M12" s="1">
        <v>2959.5810000000001</v>
      </c>
      <c r="N12" s="1">
        <v>1.3808</v>
      </c>
      <c r="O12" s="1">
        <v>10.492800000000001</v>
      </c>
      <c r="P12" s="1">
        <v>17.0242</v>
      </c>
      <c r="Q12" s="1">
        <v>44.271799999999999</v>
      </c>
      <c r="S12">
        <v>9</v>
      </c>
      <c r="T12" s="1">
        <v>2959.9</v>
      </c>
      <c r="U12" s="1">
        <v>0.98250000000000004</v>
      </c>
      <c r="V12" s="1">
        <v>7.5255000000000001</v>
      </c>
      <c r="W12" s="1">
        <v>14.205299999999999</v>
      </c>
      <c r="X12" s="1">
        <v>25.336099999999998</v>
      </c>
      <c r="Z12">
        <v>9</v>
      </c>
      <c r="AA12" s="1">
        <v>2959.4789999999998</v>
      </c>
      <c r="AB12" s="1">
        <v>1.2523</v>
      </c>
      <c r="AC12" s="1">
        <v>9.9731000000000005</v>
      </c>
      <c r="AD12" s="1">
        <v>15.2226</v>
      </c>
      <c r="AE12" s="1">
        <v>36.525100000000002</v>
      </c>
      <c r="AG12">
        <v>9</v>
      </c>
      <c r="AH12" s="1">
        <v>2959.2170000000001</v>
      </c>
      <c r="AI12" s="1">
        <v>1.3143</v>
      </c>
      <c r="AJ12" s="1">
        <v>9.2630999999999997</v>
      </c>
      <c r="AK12" s="1">
        <v>16.7363</v>
      </c>
      <c r="AL12" s="1">
        <v>40.323700000000002</v>
      </c>
      <c r="AN12">
        <v>9</v>
      </c>
      <c r="AO12" s="1">
        <v>2959.0079999999998</v>
      </c>
      <c r="AP12" s="1">
        <v>1.2575000000000001</v>
      </c>
      <c r="AQ12" s="1">
        <v>8.9702999999999999</v>
      </c>
      <c r="AR12" s="1">
        <v>16.2073</v>
      </c>
      <c r="AS12" s="1">
        <v>37.364100000000001</v>
      </c>
      <c r="AU12">
        <v>9</v>
      </c>
      <c r="AV12" s="1">
        <v>2958.848</v>
      </c>
      <c r="AW12" s="1">
        <v>1.3511</v>
      </c>
      <c r="AX12" s="1">
        <v>9.5944000000000003</v>
      </c>
      <c r="AY12" s="1">
        <v>16.258900000000001</v>
      </c>
      <c r="AZ12" s="1">
        <v>40.9146</v>
      </c>
      <c r="BB12">
        <v>8</v>
      </c>
      <c r="BC12" s="1">
        <v>2959.942</v>
      </c>
      <c r="BD12" s="1">
        <v>1.4844999999999999</v>
      </c>
      <c r="BE12" s="1">
        <v>10.3947</v>
      </c>
      <c r="BF12" s="1">
        <v>18.792200000000001</v>
      </c>
      <c r="BG12" s="1">
        <v>51.114199999999997</v>
      </c>
      <c r="BI12">
        <v>8</v>
      </c>
      <c r="BJ12" s="1">
        <v>2959.991</v>
      </c>
      <c r="BK12" s="1">
        <v>1.1135999999999999</v>
      </c>
      <c r="BL12" s="1">
        <v>8.1311</v>
      </c>
      <c r="BM12" s="1">
        <v>15.6638</v>
      </c>
      <c r="BN12" s="1">
        <v>31.51</v>
      </c>
      <c r="BP12">
        <v>8</v>
      </c>
      <c r="BQ12" s="1">
        <v>2959.7750000000001</v>
      </c>
      <c r="BR12" s="1">
        <v>0.99509999999999998</v>
      </c>
      <c r="BS12" s="1">
        <v>8.9885999999999999</v>
      </c>
      <c r="BT12" s="1">
        <v>16.313099999999999</v>
      </c>
      <c r="BU12" s="1">
        <v>29.722999999999999</v>
      </c>
      <c r="BW12">
        <v>8</v>
      </c>
      <c r="BX12" s="1">
        <v>2958.85</v>
      </c>
      <c r="BY12" s="1">
        <v>2.1107999999999998</v>
      </c>
      <c r="BZ12" s="1">
        <v>16.340800000000002</v>
      </c>
      <c r="CA12" s="1">
        <v>20.000499999999999</v>
      </c>
      <c r="CB12" s="1">
        <v>86.762299999999996</v>
      </c>
      <c r="CD12">
        <v>8</v>
      </c>
      <c r="CE12" s="1">
        <v>2959.1559999999999</v>
      </c>
      <c r="CF12" s="1">
        <v>4.6445999999999996</v>
      </c>
      <c r="CG12" s="1">
        <v>15.9247</v>
      </c>
      <c r="CH12" s="1">
        <v>19.8765</v>
      </c>
      <c r="CI12" s="1">
        <v>188.42269999999999</v>
      </c>
      <c r="CK12" s="2">
        <v>9</v>
      </c>
      <c r="CL12" s="2">
        <v>2968.2289999999998</v>
      </c>
      <c r="CM12" s="1">
        <v>9.7436000000000007</v>
      </c>
      <c r="CN12" s="1">
        <v>17.790800000000001</v>
      </c>
      <c r="CO12" s="1">
        <v>13.5305</v>
      </c>
      <c r="CP12" s="1">
        <v>333.09750000000003</v>
      </c>
    </row>
    <row r="13" spans="1:129" x14ac:dyDescent="0.3">
      <c r="A13" t="s">
        <v>138</v>
      </c>
      <c r="B13" s="2">
        <f t="shared" si="0"/>
        <v>2981.8999230769232</v>
      </c>
      <c r="C13" s="6">
        <f t="shared" si="1"/>
        <v>4.469134395337675</v>
      </c>
      <c r="E13">
        <v>10</v>
      </c>
      <c r="F13" s="1">
        <v>2981.2649999999999</v>
      </c>
      <c r="G13" s="1">
        <v>2.6503000000000001</v>
      </c>
      <c r="H13" s="1">
        <v>23.9543</v>
      </c>
      <c r="I13" s="1">
        <v>27.006599999999999</v>
      </c>
      <c r="J13" s="1">
        <v>151.39089999999999</v>
      </c>
      <c r="L13">
        <v>10</v>
      </c>
      <c r="M13" s="1">
        <v>2980.308</v>
      </c>
      <c r="N13" s="1">
        <v>1.8002</v>
      </c>
      <c r="O13" s="1">
        <v>32.356999999999999</v>
      </c>
      <c r="P13" s="1">
        <v>38.667200000000001</v>
      </c>
      <c r="Q13" s="1">
        <v>144.0531</v>
      </c>
      <c r="S13">
        <v>10</v>
      </c>
      <c r="T13" s="1">
        <v>2982.0329999999999</v>
      </c>
      <c r="U13" s="1">
        <v>1.8998999999999999</v>
      </c>
      <c r="V13" s="1">
        <v>33.977899999999998</v>
      </c>
      <c r="W13" s="1">
        <v>42.395000000000003</v>
      </c>
      <c r="X13" s="1">
        <v>164.13499999999999</v>
      </c>
      <c r="Z13">
        <v>10</v>
      </c>
      <c r="AA13" s="1">
        <v>2983.0039999999999</v>
      </c>
      <c r="AB13" s="1">
        <v>2.5790999999999999</v>
      </c>
      <c r="AC13" s="1">
        <v>35.098399999999998</v>
      </c>
      <c r="AD13" s="1">
        <v>44.2911</v>
      </c>
      <c r="AE13" s="1">
        <v>231.8646</v>
      </c>
      <c r="AG13">
        <v>10</v>
      </c>
      <c r="AH13" s="1">
        <v>2977.7280000000001</v>
      </c>
      <c r="AI13" s="1">
        <v>1.9268000000000001</v>
      </c>
      <c r="AJ13" s="1">
        <v>32.400700000000001</v>
      </c>
      <c r="AK13" s="1">
        <v>39.296300000000002</v>
      </c>
      <c r="AL13" s="1">
        <v>155.85929999999999</v>
      </c>
      <c r="AN13">
        <v>10</v>
      </c>
      <c r="AO13" s="1">
        <v>2978.739</v>
      </c>
      <c r="AP13" s="1">
        <v>2.0373999999999999</v>
      </c>
      <c r="AQ13" s="1">
        <v>33.04</v>
      </c>
      <c r="AR13" s="1">
        <v>40.194699999999997</v>
      </c>
      <c r="AS13" s="1">
        <v>168.38130000000001</v>
      </c>
      <c r="AU13">
        <v>10</v>
      </c>
      <c r="AV13" s="1">
        <v>2980.0450000000001</v>
      </c>
      <c r="AW13" s="1">
        <v>2.3170999999999999</v>
      </c>
      <c r="AX13" s="1">
        <v>34.530799999999999</v>
      </c>
      <c r="AY13" s="1">
        <v>42.733800000000002</v>
      </c>
      <c r="AZ13" s="1">
        <v>202.36</v>
      </c>
      <c r="BB13">
        <v>9</v>
      </c>
      <c r="BC13" s="1">
        <v>2980.127</v>
      </c>
      <c r="BD13" s="1">
        <v>1.4157</v>
      </c>
      <c r="BE13" s="1">
        <v>28.786200000000001</v>
      </c>
      <c r="BF13" s="1">
        <v>34.658299999999997</v>
      </c>
      <c r="BG13" s="1">
        <v>101.2664</v>
      </c>
      <c r="BI13">
        <v>9</v>
      </c>
      <c r="BJ13" s="1">
        <v>2978.3049999999998</v>
      </c>
      <c r="BK13" s="1">
        <v>1.3455999999999999</v>
      </c>
      <c r="BL13" s="1">
        <v>26.524000000000001</v>
      </c>
      <c r="BM13" s="1">
        <v>36.319000000000003</v>
      </c>
      <c r="BN13" s="1">
        <v>96.536100000000005</v>
      </c>
      <c r="BP13">
        <v>9</v>
      </c>
      <c r="BQ13" s="1">
        <v>2976.9319999999998</v>
      </c>
      <c r="BR13" s="1">
        <v>1.29</v>
      </c>
      <c r="BS13" s="1">
        <v>26.491399999999999</v>
      </c>
      <c r="BT13" s="1">
        <v>36.844099999999997</v>
      </c>
      <c r="BU13" s="1">
        <v>93.416499999999999</v>
      </c>
      <c r="BW13">
        <v>9</v>
      </c>
      <c r="BX13" s="1">
        <v>2986.395</v>
      </c>
      <c r="BY13" s="1">
        <v>1.5992999999999999</v>
      </c>
      <c r="BZ13" s="1">
        <v>32.190899999999999</v>
      </c>
      <c r="CA13" s="1">
        <v>40.002299999999998</v>
      </c>
      <c r="CB13" s="1">
        <v>130.5564</v>
      </c>
      <c r="CD13">
        <v>9</v>
      </c>
      <c r="CE13" s="1">
        <v>2987.1320000000001</v>
      </c>
      <c r="CF13" s="1">
        <v>3.2698999999999998</v>
      </c>
      <c r="CG13" s="1">
        <v>32.628</v>
      </c>
      <c r="CH13" s="1">
        <v>39.168399999999998</v>
      </c>
      <c r="CI13" s="1">
        <v>264.61630000000002</v>
      </c>
      <c r="CK13" s="2">
        <v>10</v>
      </c>
      <c r="CL13" s="2">
        <v>2992.6860000000001</v>
      </c>
      <c r="CM13" s="1">
        <v>35.250599999999999</v>
      </c>
      <c r="CN13" s="1">
        <v>24.301600000000001</v>
      </c>
      <c r="CO13" s="1">
        <v>13.848599999999999</v>
      </c>
      <c r="CP13" s="1">
        <v>1447.8684000000001</v>
      </c>
      <c r="CR13" s="2">
        <v>9</v>
      </c>
      <c r="CS13" s="2">
        <v>2984.6129999999998</v>
      </c>
      <c r="CT13" s="1">
        <v>14.3278</v>
      </c>
      <c r="CU13" s="1">
        <v>16.573899999999998</v>
      </c>
      <c r="CV13" s="1">
        <v>25.626899999999999</v>
      </c>
      <c r="CW13" s="1">
        <v>700.03890000000001</v>
      </c>
      <c r="DG13" s="2"/>
    </row>
    <row r="14" spans="1:129" x14ac:dyDescent="0.3">
      <c r="B14" s="2">
        <f t="shared" si="0"/>
        <v>3021.1350000000002</v>
      </c>
      <c r="CK14" s="2">
        <v>11</v>
      </c>
      <c r="CL14" s="2">
        <v>3021.1350000000002</v>
      </c>
      <c r="CM14" s="1">
        <v>14.788600000000001</v>
      </c>
      <c r="CN14" s="1">
        <v>22.3384</v>
      </c>
      <c r="CO14" s="1">
        <v>31.233799999999999</v>
      </c>
      <c r="CP14" s="1">
        <v>907.08330000000001</v>
      </c>
    </row>
    <row r="15" spans="1:129" x14ac:dyDescent="0.3">
      <c r="A15" t="s">
        <v>12</v>
      </c>
      <c r="E15" t="s">
        <v>12</v>
      </c>
      <c r="J15" s="1">
        <f>SUM(J4:J14)</f>
        <v>2073.4593999999997</v>
      </c>
      <c r="L15" t="s">
        <v>12</v>
      </c>
      <c r="Q15" s="1">
        <f>SUM(Q4:Q14)</f>
        <v>1132.076</v>
      </c>
      <c r="S15" t="s">
        <v>12</v>
      </c>
      <c r="X15" s="1">
        <f>SUM(X4:X14)</f>
        <v>944.54510000000005</v>
      </c>
      <c r="Z15" t="s">
        <v>12</v>
      </c>
      <c r="AE15" s="1">
        <f>SUM(AE4:AE14)</f>
        <v>1221.3197</v>
      </c>
      <c r="AG15" t="s">
        <v>12</v>
      </c>
      <c r="AL15" s="1">
        <f>SUM(AL4:AL14)</f>
        <v>1187.2377999999999</v>
      </c>
      <c r="AN15" t="s">
        <v>12</v>
      </c>
      <c r="AS15" s="1">
        <f>SUM(AS4:AS14)</f>
        <v>1166.0675000000001</v>
      </c>
      <c r="AU15" t="s">
        <v>12</v>
      </c>
      <c r="AZ15" s="1">
        <f>SUM(AZ4:AZ14)</f>
        <v>1242.2973999999999</v>
      </c>
      <c r="BB15" t="s">
        <v>12</v>
      </c>
      <c r="BG15" s="1">
        <f>SUM(BG4:BG14)</f>
        <v>1029.8869000000002</v>
      </c>
      <c r="BI15" t="s">
        <v>12</v>
      </c>
      <c r="BN15" s="1">
        <f>SUM(BN4:BN14)</f>
        <v>933.8981</v>
      </c>
      <c r="BP15" t="s">
        <v>12</v>
      </c>
      <c r="BU15" s="1">
        <f>SUM(BU4:BU14)</f>
        <v>886.67189999999994</v>
      </c>
      <c r="BW15" t="s">
        <v>12</v>
      </c>
      <c r="CB15" s="1">
        <f>SUM(CB4:CB14)</f>
        <v>1132.8859</v>
      </c>
      <c r="CD15" t="s">
        <v>12</v>
      </c>
      <c r="CI15" s="1">
        <f>SUM(CI4:CI14)</f>
        <v>2437.1092000000003</v>
      </c>
      <c r="CP15" s="1">
        <f>SUM(CP4:CP14)</f>
        <v>5801.3748000000005</v>
      </c>
      <c r="CW15" s="1">
        <f>SUM(CW4:CW14)</f>
        <v>6524.713600000001</v>
      </c>
      <c r="DG15" s="2"/>
    </row>
    <row r="16" spans="1:129" s="15" customFormat="1" x14ac:dyDescent="0.3">
      <c r="A16" s="15" t="s">
        <v>135</v>
      </c>
      <c r="B16" s="8"/>
      <c r="C16" s="16"/>
      <c r="D16" s="16"/>
      <c r="F16" s="8"/>
      <c r="G16" s="9"/>
      <c r="H16" s="9"/>
      <c r="I16" s="9"/>
      <c r="J16" s="9">
        <f>J4</f>
        <v>4.25</v>
      </c>
      <c r="M16" s="8"/>
      <c r="N16" s="9"/>
      <c r="O16" s="9"/>
      <c r="P16" s="9"/>
      <c r="Q16" s="9">
        <f>Q4</f>
        <v>1.3714</v>
      </c>
      <c r="T16" s="8"/>
      <c r="U16" s="9"/>
      <c r="V16" s="9"/>
      <c r="W16" s="9"/>
      <c r="X16" s="9">
        <f>X4</f>
        <v>0</v>
      </c>
      <c r="AA16" s="8"/>
      <c r="AB16" s="9"/>
      <c r="AC16" s="9"/>
      <c r="AD16" s="9"/>
      <c r="AE16" s="9">
        <f>AE4</f>
        <v>0</v>
      </c>
      <c r="AH16" s="8"/>
      <c r="AI16" s="9"/>
      <c r="AJ16" s="9"/>
      <c r="AK16" s="9"/>
      <c r="AL16" s="9">
        <f>AL4</f>
        <v>2.3940999999999999</v>
      </c>
      <c r="AO16" s="8"/>
      <c r="AP16" s="9"/>
      <c r="AQ16" s="9"/>
      <c r="AR16" s="9"/>
      <c r="AS16" s="9">
        <f>AS4</f>
        <v>0.12559999999999999</v>
      </c>
      <c r="AV16" s="8"/>
      <c r="AW16" s="9"/>
      <c r="AX16" s="9"/>
      <c r="AY16" s="9"/>
      <c r="AZ16" s="9">
        <f>AZ4</f>
        <v>1.6014999999999999</v>
      </c>
      <c r="BC16" s="8"/>
      <c r="BD16" s="9"/>
      <c r="BE16" s="9"/>
      <c r="BF16" s="9"/>
      <c r="BG16" s="9">
        <f>BG4</f>
        <v>16.919</v>
      </c>
      <c r="BJ16" s="8"/>
      <c r="BK16" s="9"/>
      <c r="BL16" s="9"/>
      <c r="BM16" s="9"/>
      <c r="BN16" s="9">
        <f>BN4</f>
        <v>12.438700000000001</v>
      </c>
      <c r="BQ16" s="8"/>
      <c r="BR16" s="9"/>
      <c r="BS16" s="9"/>
      <c r="BT16" s="9"/>
      <c r="BU16" s="9">
        <f>BU4</f>
        <v>11.1355</v>
      </c>
      <c r="BX16" s="8"/>
      <c r="BY16" s="9"/>
      <c r="BZ16" s="9"/>
      <c r="CA16" s="9"/>
      <c r="CB16" s="9">
        <f>CB4</f>
        <v>39.306699999999999</v>
      </c>
      <c r="CE16" s="8"/>
      <c r="CF16" s="9"/>
      <c r="CG16" s="9"/>
      <c r="CH16" s="9"/>
      <c r="CI16" s="9">
        <f>CI4</f>
        <v>28.856300000000001</v>
      </c>
      <c r="CL16" s="8"/>
      <c r="CM16" s="9"/>
      <c r="CN16" s="9"/>
      <c r="CO16" s="9"/>
      <c r="CP16" s="9">
        <f>CP4</f>
        <v>0</v>
      </c>
      <c r="CS16" s="8"/>
      <c r="CT16" s="9"/>
      <c r="CU16" s="9"/>
      <c r="CV16" s="9"/>
      <c r="CW16" s="9">
        <f>CW4</f>
        <v>1467.3960999999999</v>
      </c>
      <c r="CZ16" s="8"/>
      <c r="DA16" s="9"/>
      <c r="DB16" s="9"/>
      <c r="DC16" s="9"/>
      <c r="DD16" s="9"/>
      <c r="DK16" s="9"/>
    </row>
    <row r="17" spans="1:129" s="15" customFormat="1" x14ac:dyDescent="0.3">
      <c r="A17" s="15" t="s">
        <v>139</v>
      </c>
      <c r="B17" s="8"/>
      <c r="C17" s="16"/>
      <c r="D17" s="16"/>
      <c r="F17" s="8"/>
      <c r="G17" s="9"/>
      <c r="H17" s="9"/>
      <c r="I17" s="9"/>
      <c r="J17" s="9">
        <f>J5+J6</f>
        <v>409.1798</v>
      </c>
      <c r="M17" s="8"/>
      <c r="N17" s="9"/>
      <c r="O17" s="9"/>
      <c r="P17" s="9"/>
      <c r="Q17" s="9">
        <f>Q5+Q6</f>
        <v>204.4624</v>
      </c>
      <c r="T17" s="8"/>
      <c r="U17" s="9"/>
      <c r="V17" s="9"/>
      <c r="W17" s="9"/>
      <c r="X17" s="9">
        <f>X5+X6</f>
        <v>159.76900000000001</v>
      </c>
      <c r="AA17" s="8"/>
      <c r="AB17" s="9"/>
      <c r="AC17" s="9"/>
      <c r="AD17" s="9"/>
      <c r="AE17" s="9">
        <f>AE5+AE6</f>
        <v>192.6327</v>
      </c>
      <c r="AH17" s="8"/>
      <c r="AI17" s="9"/>
      <c r="AJ17" s="9"/>
      <c r="AK17" s="9"/>
      <c r="AL17" s="9">
        <f>AL5+AL6</f>
        <v>212.66370000000001</v>
      </c>
      <c r="AO17" s="8"/>
      <c r="AP17" s="9"/>
      <c r="AQ17" s="9"/>
      <c r="AR17" s="9"/>
      <c r="AS17" s="9">
        <f>AS5+AS6</f>
        <v>208.33010000000002</v>
      </c>
      <c r="AV17" s="8"/>
      <c r="AW17" s="9"/>
      <c r="AX17" s="9"/>
      <c r="AY17" s="9"/>
      <c r="AZ17" s="9">
        <f>AZ5+AZ6</f>
        <v>212.93529999999998</v>
      </c>
      <c r="BC17" s="8"/>
      <c r="BD17" s="9"/>
      <c r="BE17" s="9"/>
      <c r="BF17" s="9"/>
      <c r="BG17" s="9">
        <f>BG5+BG6</f>
        <v>173.62180000000001</v>
      </c>
      <c r="BJ17" s="8"/>
      <c r="BK17" s="9"/>
      <c r="BL17" s="9"/>
      <c r="BM17" s="9"/>
      <c r="BN17" s="9">
        <f>BN5+BN6</f>
        <v>155.81119999999999</v>
      </c>
      <c r="BQ17" s="8"/>
      <c r="BR17" s="9"/>
      <c r="BS17" s="9"/>
      <c r="BT17" s="9"/>
      <c r="BU17" s="9">
        <f>BU5+BU6</f>
        <v>153.50189999999998</v>
      </c>
      <c r="BX17" s="8"/>
      <c r="BY17" s="9"/>
      <c r="BZ17" s="9"/>
      <c r="CA17" s="9"/>
      <c r="CB17" s="9">
        <f>CB5+CB6</f>
        <v>148.31029999999998</v>
      </c>
      <c r="CE17" s="8"/>
      <c r="CF17" s="9"/>
      <c r="CG17" s="9"/>
      <c r="CH17" s="9"/>
      <c r="CI17" s="9">
        <f>CI5+CI6</f>
        <v>355.02840000000003</v>
      </c>
      <c r="CL17" s="8"/>
      <c r="CM17" s="9"/>
      <c r="CN17" s="9"/>
      <c r="CO17" s="9"/>
      <c r="CP17" s="9">
        <f>CP5+CP6</f>
        <v>0</v>
      </c>
      <c r="CS17" s="8"/>
      <c r="CT17" s="9"/>
      <c r="CU17" s="9"/>
      <c r="CV17" s="9"/>
      <c r="CW17" s="9">
        <f>CW5+CW6</f>
        <v>985.40290000000005</v>
      </c>
      <c r="CZ17" s="8"/>
      <c r="DA17" s="9"/>
      <c r="DB17" s="9"/>
      <c r="DC17" s="9"/>
      <c r="DD17" s="9"/>
      <c r="DK17" s="9"/>
    </row>
    <row r="18" spans="1:129" x14ac:dyDescent="0.3">
      <c r="A18" t="s">
        <v>140</v>
      </c>
      <c r="J18" s="1">
        <f>J11+J12+J13</f>
        <v>448.44380000000001</v>
      </c>
      <c r="Q18" s="1">
        <f>Q11+Q12+Q13</f>
        <v>300.13660000000004</v>
      </c>
      <c r="X18" s="1">
        <f>X11+X12+X13</f>
        <v>287.13299999999998</v>
      </c>
      <c r="AE18" s="1">
        <f>AE11+AE12+AE13</f>
        <v>405.92359999999996</v>
      </c>
      <c r="AL18" s="1">
        <f>AL11+AL12+AL13</f>
        <v>314.09050000000002</v>
      </c>
      <c r="AS18" s="1">
        <f>AS11+AS12+AS13</f>
        <v>310.45590000000004</v>
      </c>
      <c r="AZ18" s="1">
        <f>AZ11+AZ12+AZ13</f>
        <v>363.05690000000004</v>
      </c>
      <c r="BG18" s="1">
        <f>BG11+BG12+BG13</f>
        <v>254.1268</v>
      </c>
      <c r="BN18" s="1">
        <f>BN11+BN12+BN13</f>
        <v>186.78309999999999</v>
      </c>
      <c r="BU18" s="1">
        <f>BU11+BU12+BU13</f>
        <v>171.6018</v>
      </c>
      <c r="CB18" s="1">
        <f>CB11+CB12+CB13</f>
        <v>284.71050000000002</v>
      </c>
      <c r="CI18" s="1">
        <f>CI11+CI12+CI13</f>
        <v>603.51319999999998</v>
      </c>
      <c r="CP18" s="1">
        <f>CP11+CP12+CP13</f>
        <v>2940.8690000000001</v>
      </c>
      <c r="CW18" s="1">
        <f>CW11+CW12+CW13</f>
        <v>1616.2852</v>
      </c>
    </row>
    <row r="19" spans="1:129" s="15" customFormat="1" x14ac:dyDescent="0.3">
      <c r="A19" s="15" t="s">
        <v>141</v>
      </c>
      <c r="B19" s="8"/>
      <c r="C19" s="16"/>
      <c r="D19" s="16"/>
      <c r="F19" s="8"/>
      <c r="G19" s="9"/>
      <c r="H19" s="9"/>
      <c r="I19" s="9"/>
      <c r="J19" s="9">
        <f>J18/J17</f>
        <v>1.0959578160994263</v>
      </c>
      <c r="M19" s="8"/>
      <c r="N19" s="9"/>
      <c r="O19" s="9"/>
      <c r="P19" s="9"/>
      <c r="Q19" s="9">
        <f>Q18/Q17-$J19</f>
        <v>0.37197271782759422</v>
      </c>
      <c r="T19" s="8"/>
      <c r="U19" s="9"/>
      <c r="V19" s="9"/>
      <c r="W19" s="9"/>
      <c r="X19" s="9">
        <f>X18/X17-$J19</f>
        <v>0.70121810663902706</v>
      </c>
      <c r="AA19" s="8"/>
      <c r="AB19" s="9"/>
      <c r="AC19" s="9"/>
      <c r="AD19" s="9"/>
      <c r="AE19" s="9">
        <f>AE18/AE17-$J19</f>
        <v>1.0112835816487233</v>
      </c>
      <c r="AH19" s="8"/>
      <c r="AI19" s="9"/>
      <c r="AJ19" s="9"/>
      <c r="AK19" s="9"/>
      <c r="AL19" s="9">
        <f>AL18/AL17-$J19</f>
        <v>0.38097736371734547</v>
      </c>
      <c r="AO19" s="8"/>
      <c r="AP19" s="9"/>
      <c r="AQ19" s="9"/>
      <c r="AR19" s="9"/>
      <c r="AS19" s="9">
        <f>AS18/AS17-$J19</f>
        <v>0.39425363198224805</v>
      </c>
      <c r="AV19" s="8"/>
      <c r="AW19" s="9"/>
      <c r="AX19" s="9"/>
      <c r="AY19" s="9"/>
      <c r="AZ19" s="9">
        <f>AZ18/AZ17-$J19</f>
        <v>0.60905257907694921</v>
      </c>
      <c r="BC19" s="8"/>
      <c r="BD19" s="9"/>
      <c r="BE19" s="9"/>
      <c r="BF19" s="9"/>
      <c r="BG19" s="9">
        <f>BG18/BG17-$J19</f>
        <v>0.36772243603481014</v>
      </c>
      <c r="BJ19" s="8"/>
      <c r="BK19" s="9"/>
      <c r="BL19" s="9"/>
      <c r="BM19" s="9"/>
      <c r="BN19" s="9">
        <f>BN18/BN17-$J19</f>
        <v>0.10282057723815141</v>
      </c>
      <c r="BQ19" s="8"/>
      <c r="BR19" s="9"/>
      <c r="BS19" s="9"/>
      <c r="BT19" s="9"/>
      <c r="BU19" s="9">
        <f>BU18/BU17-$J19</f>
        <v>2.1955382369126974E-2</v>
      </c>
      <c r="BX19" s="8"/>
      <c r="BY19" s="9"/>
      <c r="BZ19" s="9"/>
      <c r="CA19" s="9"/>
      <c r="CB19" s="9">
        <f>CB18/CB17-$J19</f>
        <v>0.82373690503592334</v>
      </c>
      <c r="CE19" s="8"/>
      <c r="CF19" s="9"/>
      <c r="CG19" s="9"/>
      <c r="CH19" s="9"/>
      <c r="CI19" s="9">
        <f>CI18/CI17-$J19</f>
        <v>0.60394337490388472</v>
      </c>
      <c r="CL19" s="8"/>
      <c r="CM19" s="9"/>
      <c r="CN19" s="9"/>
      <c r="CO19" s="9"/>
      <c r="CP19" s="9"/>
      <c r="CS19" s="8"/>
      <c r="CT19" s="9"/>
      <c r="CU19" s="9"/>
      <c r="CV19" s="9"/>
      <c r="CW19" s="9"/>
      <c r="CZ19" s="8"/>
      <c r="DA19" s="9"/>
      <c r="DB19" s="9"/>
      <c r="DC19" s="9"/>
      <c r="DD19" s="9"/>
      <c r="DK19" s="9"/>
    </row>
    <row r="20" spans="1:129" x14ac:dyDescent="0.3">
      <c r="A20" t="s">
        <v>142</v>
      </c>
      <c r="J20" s="1">
        <f>J16/J17</f>
        <v>1.0386631989164665E-2</v>
      </c>
      <c r="Q20" s="1">
        <f>Q16/Q17-$J20</f>
        <v>-3.6792862864829011E-3</v>
      </c>
      <c r="X20" s="1">
        <f>X16/X17-$J20</f>
        <v>-1.0386631989164665E-2</v>
      </c>
      <c r="AE20" s="1">
        <f>AE16/AE17-$J20</f>
        <v>-1.0386631989164665E-2</v>
      </c>
      <c r="AL20" s="1">
        <f>AL16/AL17-$J20</f>
        <v>8.7104856468631954E-4</v>
      </c>
      <c r="AS20" s="1">
        <f>AS16/AS17-$J20</f>
        <v>-9.7837426323218474E-3</v>
      </c>
      <c r="AZ20" s="1">
        <f>AZ16/AZ17-$J20</f>
        <v>-2.8655680791412922E-3</v>
      </c>
      <c r="BG20" s="1">
        <f>BG16/BG17-$J20</f>
        <v>8.7060808366827502E-2</v>
      </c>
      <c r="BN20" s="1">
        <f>BN16/BN17-$J20</f>
        <v>6.944524145767357E-2</v>
      </c>
      <c r="BU20" s="1">
        <f>BU16/BU17-$J20</f>
        <v>6.2156444024878167E-2</v>
      </c>
      <c r="CB20" s="1">
        <f>CB16/CB17-$J20</f>
        <v>0.25464351089369647</v>
      </c>
      <c r="CI20" s="1">
        <f>CI16/CI17-$J20</f>
        <v>7.0892217815527014E-2</v>
      </c>
    </row>
    <row r="21" spans="1:129" x14ac:dyDescent="0.3">
      <c r="A21" s="15" t="s">
        <v>175</v>
      </c>
      <c r="J21" s="1">
        <f>J16/J15*100</f>
        <v>0.2049714597739411</v>
      </c>
      <c r="Q21" s="1">
        <f>Q16/Q15*100</f>
        <v>0.12114027680120415</v>
      </c>
      <c r="X21" s="1">
        <f>X16/X15*100</f>
        <v>0</v>
      </c>
      <c r="BG21" s="1">
        <f>BG16/BG15*100</f>
        <v>1.6428017484249966</v>
      </c>
      <c r="BN21" s="1">
        <f>BN16/BN15*100</f>
        <v>1.3319119077338311</v>
      </c>
      <c r="BU21" s="1">
        <f>BU16/BU15*100</f>
        <v>1.2558760461451413</v>
      </c>
      <c r="CB21" s="1">
        <f>CB16/CB15*100</f>
        <v>3.4696080161294267</v>
      </c>
      <c r="CI21" s="1">
        <f>CI16/CI15*100</f>
        <v>1.1840380398219332</v>
      </c>
    </row>
    <row r="22" spans="1:129" x14ac:dyDescent="0.3">
      <c r="A22" s="15"/>
    </row>
    <row r="23" spans="1:129" x14ac:dyDescent="0.3">
      <c r="A23" s="2" t="s">
        <v>143</v>
      </c>
      <c r="B23" s="2" t="s">
        <v>3</v>
      </c>
      <c r="C23" s="6" t="s">
        <v>4</v>
      </c>
      <c r="E23" t="s">
        <v>5</v>
      </c>
      <c r="F23" s="2" t="s">
        <v>6</v>
      </c>
      <c r="G23" s="1" t="s">
        <v>7</v>
      </c>
      <c r="H23" s="1" t="s">
        <v>8</v>
      </c>
      <c r="I23" s="1" t="s">
        <v>9</v>
      </c>
      <c r="J23" s="1" t="s">
        <v>10</v>
      </c>
      <c r="L23" t="s">
        <v>5</v>
      </c>
      <c r="M23" s="2" t="s">
        <v>6</v>
      </c>
      <c r="N23" s="1" t="s">
        <v>7</v>
      </c>
      <c r="O23" s="1" t="s">
        <v>8</v>
      </c>
      <c r="P23" s="1" t="s">
        <v>9</v>
      </c>
      <c r="Q23" s="1" t="s">
        <v>10</v>
      </c>
      <c r="S23" t="s">
        <v>5</v>
      </c>
      <c r="T23" s="2" t="s">
        <v>6</v>
      </c>
      <c r="U23" s="1" t="s">
        <v>7</v>
      </c>
      <c r="V23" s="1" t="s">
        <v>8</v>
      </c>
      <c r="W23" s="1" t="s">
        <v>9</v>
      </c>
      <c r="X23" s="1" t="s">
        <v>10</v>
      </c>
      <c r="Z23" t="s">
        <v>5</v>
      </c>
      <c r="AA23" s="2" t="s">
        <v>6</v>
      </c>
      <c r="AB23" s="1" t="s">
        <v>7</v>
      </c>
      <c r="AC23" s="1" t="s">
        <v>8</v>
      </c>
      <c r="AD23" s="1" t="s">
        <v>9</v>
      </c>
      <c r="AE23" s="1" t="s">
        <v>10</v>
      </c>
      <c r="AG23" t="s">
        <v>5</v>
      </c>
      <c r="AH23" s="2" t="s">
        <v>6</v>
      </c>
      <c r="AI23" s="1" t="s">
        <v>7</v>
      </c>
      <c r="AJ23" s="1" t="s">
        <v>8</v>
      </c>
      <c r="AK23" s="1" t="s">
        <v>9</v>
      </c>
      <c r="AL23" s="1" t="s">
        <v>10</v>
      </c>
      <c r="AN23" t="s">
        <v>5</v>
      </c>
      <c r="AO23" s="2" t="s">
        <v>6</v>
      </c>
      <c r="AP23" s="1" t="s">
        <v>7</v>
      </c>
      <c r="AQ23" s="1" t="s">
        <v>8</v>
      </c>
      <c r="AR23" s="1" t="s">
        <v>9</v>
      </c>
      <c r="AS23" s="1" t="s">
        <v>10</v>
      </c>
      <c r="AU23" t="s">
        <v>5</v>
      </c>
      <c r="AV23" s="2" t="s">
        <v>6</v>
      </c>
      <c r="AW23" s="1" t="s">
        <v>7</v>
      </c>
      <c r="AX23" s="1" t="s">
        <v>8</v>
      </c>
      <c r="AY23" s="1" t="s">
        <v>9</v>
      </c>
      <c r="AZ23" s="1" t="s">
        <v>10</v>
      </c>
      <c r="BB23" t="s">
        <v>5</v>
      </c>
      <c r="BC23" s="2" t="s">
        <v>6</v>
      </c>
      <c r="BD23" s="1" t="s">
        <v>7</v>
      </c>
      <c r="BE23" s="1" t="s">
        <v>8</v>
      </c>
      <c r="BF23" s="1" t="s">
        <v>9</v>
      </c>
      <c r="BG23" s="1" t="s">
        <v>10</v>
      </c>
      <c r="BI23" t="s">
        <v>5</v>
      </c>
      <c r="BJ23" s="2" t="s">
        <v>6</v>
      </c>
      <c r="BK23" s="1" t="s">
        <v>7</v>
      </c>
      <c r="BL23" s="1" t="s">
        <v>8</v>
      </c>
      <c r="BM23" s="1" t="s">
        <v>9</v>
      </c>
      <c r="BN23" s="1" t="s">
        <v>10</v>
      </c>
      <c r="BP23" t="s">
        <v>5</v>
      </c>
      <c r="BQ23" s="2" t="s">
        <v>6</v>
      </c>
      <c r="BR23" s="1" t="s">
        <v>7</v>
      </c>
      <c r="BS23" s="1" t="s">
        <v>8</v>
      </c>
      <c r="BT23" s="1" t="s">
        <v>9</v>
      </c>
      <c r="BU23" s="1" t="s">
        <v>10</v>
      </c>
      <c r="BW23" t="s">
        <v>5</v>
      </c>
      <c r="BX23" s="2" t="s">
        <v>6</v>
      </c>
      <c r="BY23" s="1" t="s">
        <v>7</v>
      </c>
      <c r="BZ23" s="1" t="s">
        <v>8</v>
      </c>
      <c r="CA23" s="1" t="s">
        <v>9</v>
      </c>
      <c r="CB23" s="1" t="s">
        <v>10</v>
      </c>
      <c r="CD23" t="s">
        <v>5</v>
      </c>
      <c r="CE23" s="2" t="s">
        <v>6</v>
      </c>
      <c r="CF23" s="1" t="s">
        <v>7</v>
      </c>
      <c r="CG23" s="1" t="s">
        <v>8</v>
      </c>
      <c r="CH23" s="1" t="s">
        <v>9</v>
      </c>
      <c r="CI23" s="1" t="s">
        <v>10</v>
      </c>
      <c r="CJ23" t="s">
        <v>5</v>
      </c>
      <c r="CK23" t="s">
        <v>134</v>
      </c>
      <c r="CL23" s="2" t="s">
        <v>6</v>
      </c>
      <c r="CM23" s="1" t="s">
        <v>7</v>
      </c>
      <c r="CN23" s="1" t="s">
        <v>8</v>
      </c>
      <c r="CO23" s="1" t="s">
        <v>9</v>
      </c>
      <c r="CP23" s="1" t="s">
        <v>10</v>
      </c>
      <c r="CZ23" s="1"/>
    </row>
    <row r="24" spans="1:129" x14ac:dyDescent="0.3">
      <c r="A24" t="s">
        <v>144</v>
      </c>
      <c r="B24" s="17">
        <f t="shared" ref="B24:B26" si="2">AVERAGEA(F24,M24,T24,AA24,AH24,AO24,AV24,BC24,BJ24,BQ24,BX24,CE24,CL24,CZ24,DG24)</f>
        <v>1620.211</v>
      </c>
      <c r="C24" s="22">
        <f t="shared" ref="C24:C26" si="3">STDEVA(F24,M24,T24,AA24,AH24,AO24,AV24,BC24,BJ24,BQ24,BX24,CE24,CL24,CZ24,DG24)</f>
        <v>30.941578531160815</v>
      </c>
      <c r="E24">
        <v>1</v>
      </c>
      <c r="F24" s="2">
        <v>1598.3320000000001</v>
      </c>
      <c r="G24" s="1">
        <v>0.66420000000000001</v>
      </c>
      <c r="H24" s="1">
        <v>9.4311000000000007</v>
      </c>
      <c r="I24" s="1">
        <v>4.4798</v>
      </c>
      <c r="J24" s="1">
        <v>9.8904999999999994</v>
      </c>
      <c r="CJ24">
        <v>1</v>
      </c>
      <c r="CK24" t="s">
        <v>174</v>
      </c>
      <c r="CL24" s="2">
        <v>1642.09</v>
      </c>
      <c r="CM24" s="1">
        <v>1.1820999999999999</v>
      </c>
      <c r="CN24" s="1">
        <v>19.266200000000001</v>
      </c>
      <c r="CP24" s="1">
        <v>24.2438</v>
      </c>
      <c r="CZ24" s="1"/>
    </row>
    <row r="25" spans="1:129" x14ac:dyDescent="0.3">
      <c r="A25" t="s">
        <v>145</v>
      </c>
      <c r="B25" s="17">
        <f t="shared" si="2"/>
        <v>1644.5486923076921</v>
      </c>
      <c r="C25" s="22">
        <f t="shared" si="3"/>
        <v>4.6300141897661655</v>
      </c>
      <c r="E25">
        <v>2</v>
      </c>
      <c r="F25" s="2">
        <v>1643.89</v>
      </c>
      <c r="G25" s="1">
        <v>2.4582000000000002</v>
      </c>
      <c r="H25" s="1">
        <v>2.8382000000000001</v>
      </c>
      <c r="I25" s="1">
        <v>22.427700000000002</v>
      </c>
      <c r="J25" s="1">
        <v>87.113</v>
      </c>
      <c r="L25">
        <v>1</v>
      </c>
      <c r="M25" s="2">
        <v>1643.3689999999999</v>
      </c>
      <c r="N25" s="1">
        <v>1.1089</v>
      </c>
      <c r="O25" s="1">
        <v>9.9999000000000002</v>
      </c>
      <c r="P25" s="1">
        <v>16.308399999999999</v>
      </c>
      <c r="Q25" s="1">
        <v>33.9377</v>
      </c>
      <c r="S25">
        <v>1</v>
      </c>
      <c r="T25" s="2">
        <v>1643.2660000000001</v>
      </c>
      <c r="U25" s="1">
        <v>0.84409999999999996</v>
      </c>
      <c r="V25" s="1">
        <v>9.9999000000000002</v>
      </c>
      <c r="W25" s="1">
        <v>18.209</v>
      </c>
      <c r="X25" s="1">
        <v>28.0579</v>
      </c>
      <c r="Z25">
        <v>1</v>
      </c>
      <c r="AA25" s="2">
        <v>1643.693</v>
      </c>
      <c r="AB25" s="1">
        <v>0.89470000000000005</v>
      </c>
      <c r="AC25" s="1">
        <v>8.1676000000000002</v>
      </c>
      <c r="AD25" s="1">
        <v>21.0336</v>
      </c>
      <c r="AE25" s="1">
        <v>32.154800000000002</v>
      </c>
      <c r="AG25">
        <v>1</v>
      </c>
      <c r="AH25" s="2">
        <v>1644.999</v>
      </c>
      <c r="AI25" s="1">
        <v>1.1757</v>
      </c>
      <c r="AJ25" s="1">
        <v>14.1212</v>
      </c>
      <c r="AK25" s="1">
        <v>19.863199999999999</v>
      </c>
      <c r="AL25" s="1">
        <v>45.796100000000003</v>
      </c>
      <c r="AN25">
        <v>1</v>
      </c>
      <c r="AO25" s="2">
        <v>1642.91</v>
      </c>
      <c r="AP25" s="1">
        <v>1.0337000000000001</v>
      </c>
      <c r="AQ25" s="1">
        <v>20.492699999999999</v>
      </c>
      <c r="AR25" s="1">
        <v>2.9624999999999999</v>
      </c>
      <c r="AS25" s="1">
        <v>25.683299999999999</v>
      </c>
      <c r="AU25">
        <v>1</v>
      </c>
      <c r="AV25" s="2">
        <v>1644.2760000000001</v>
      </c>
      <c r="AW25" s="1">
        <v>1.1259999999999999</v>
      </c>
      <c r="AX25" s="1">
        <v>9.9946999999999999</v>
      </c>
      <c r="AY25" s="1">
        <v>16.617899999999999</v>
      </c>
      <c r="AZ25" s="1">
        <v>34.936500000000002</v>
      </c>
      <c r="BB25">
        <v>1</v>
      </c>
      <c r="BC25" s="2">
        <v>1644.6949999999999</v>
      </c>
      <c r="BD25" s="1">
        <v>0.91139999999999999</v>
      </c>
      <c r="BE25" s="1">
        <v>12.4473</v>
      </c>
      <c r="BF25" s="1">
        <v>19.945499999999999</v>
      </c>
      <c r="BG25" s="1">
        <v>34.276600000000002</v>
      </c>
      <c r="BI25">
        <v>1</v>
      </c>
      <c r="BJ25" s="2">
        <v>1644.009</v>
      </c>
      <c r="BK25" s="1">
        <v>0.84040000000000004</v>
      </c>
      <c r="BL25" s="1">
        <v>18.132000000000001</v>
      </c>
      <c r="BM25" s="1">
        <v>7.9417</v>
      </c>
      <c r="BN25" s="1">
        <v>23.388400000000001</v>
      </c>
      <c r="BP25">
        <v>1</v>
      </c>
      <c r="BQ25" s="2">
        <v>1644.7429999999999</v>
      </c>
      <c r="BR25" s="1">
        <v>0.85880000000000001</v>
      </c>
      <c r="BS25" s="1">
        <v>18.834199999999999</v>
      </c>
      <c r="BT25" s="1">
        <v>12.7066</v>
      </c>
      <c r="BU25" s="1">
        <v>29.342300000000002</v>
      </c>
      <c r="BW25">
        <v>1</v>
      </c>
      <c r="BX25" s="2">
        <v>1640.1010000000001</v>
      </c>
      <c r="BY25" s="1">
        <v>0.86480000000000001</v>
      </c>
      <c r="BZ25" s="1">
        <v>10.3773</v>
      </c>
      <c r="CA25" s="1">
        <v>19.997299999999999</v>
      </c>
      <c r="CB25" s="1">
        <v>31.162600000000001</v>
      </c>
      <c r="CD25">
        <v>1</v>
      </c>
      <c r="CE25" s="2">
        <v>1640.1279999999999</v>
      </c>
      <c r="CF25" s="1">
        <v>1.3882000000000001</v>
      </c>
      <c r="CG25" s="1">
        <v>10.377700000000001</v>
      </c>
      <c r="CH25" s="1">
        <v>19.997699999999998</v>
      </c>
      <c r="CI25" s="1">
        <v>50.024299999999997</v>
      </c>
      <c r="CJ25">
        <v>2</v>
      </c>
      <c r="CK25" t="s">
        <v>174</v>
      </c>
      <c r="CL25" s="2">
        <v>1659.0540000000001</v>
      </c>
      <c r="CM25" s="1">
        <v>0.67269999999999996</v>
      </c>
      <c r="CN25" s="1">
        <v>16.2256</v>
      </c>
      <c r="CP25" s="1">
        <v>11.619199999999999</v>
      </c>
      <c r="CZ25" s="1"/>
    </row>
    <row r="26" spans="1:129" x14ac:dyDescent="0.3">
      <c r="A26" t="s">
        <v>146</v>
      </c>
      <c r="B26" s="17">
        <f t="shared" si="2"/>
        <v>1661.1562727272724</v>
      </c>
      <c r="C26" s="22">
        <f t="shared" si="3"/>
        <v>1.5970085216372092</v>
      </c>
      <c r="L26">
        <v>2</v>
      </c>
      <c r="M26" s="2">
        <v>1660.6610000000001</v>
      </c>
      <c r="N26" s="1">
        <v>0.33500000000000002</v>
      </c>
      <c r="O26" s="1">
        <v>12.1486</v>
      </c>
      <c r="P26" s="1">
        <v>10.7577</v>
      </c>
      <c r="Q26" s="1">
        <v>8.4450000000000003</v>
      </c>
      <c r="S26">
        <v>2</v>
      </c>
      <c r="T26" s="2">
        <v>1660.001</v>
      </c>
      <c r="U26" s="1">
        <v>0.21709999999999999</v>
      </c>
      <c r="V26" s="1">
        <v>12.1105</v>
      </c>
      <c r="W26" s="1">
        <v>10.4922</v>
      </c>
      <c r="X26" s="1">
        <v>5.3948999999999998</v>
      </c>
      <c r="Z26">
        <v>2</v>
      </c>
      <c r="AA26" s="2">
        <v>1660.0039999999999</v>
      </c>
      <c r="AB26" s="1">
        <v>0.33639999999999998</v>
      </c>
      <c r="AC26" s="1">
        <v>16.590800000000002</v>
      </c>
      <c r="AD26" s="1">
        <v>3.6558000000000002</v>
      </c>
      <c r="AE26" s="1">
        <v>7.2180999999999997</v>
      </c>
      <c r="AG26">
        <v>2</v>
      </c>
      <c r="AH26" s="2">
        <v>1662.538</v>
      </c>
      <c r="AI26" s="1">
        <v>0.1061</v>
      </c>
      <c r="AJ26" s="1">
        <v>14.473000000000001</v>
      </c>
      <c r="AK26" s="1">
        <v>39.767499999999998</v>
      </c>
      <c r="AL26" s="1">
        <v>7.1420000000000003</v>
      </c>
      <c r="AN26">
        <v>2</v>
      </c>
      <c r="AO26" s="2">
        <v>1660.3989999999999</v>
      </c>
      <c r="AP26" s="1">
        <v>0.34410000000000002</v>
      </c>
      <c r="AQ26" s="1">
        <v>10.000299999999999</v>
      </c>
      <c r="AR26" s="1">
        <v>23.956099999999999</v>
      </c>
      <c r="AS26" s="1">
        <v>14.2479</v>
      </c>
      <c r="AU26">
        <v>2</v>
      </c>
      <c r="AV26" s="2">
        <v>1660.0070000000001</v>
      </c>
      <c r="AW26" s="1">
        <v>0.27250000000000002</v>
      </c>
      <c r="AX26" s="1">
        <v>10.0062</v>
      </c>
      <c r="AY26" s="1">
        <v>10.3202</v>
      </c>
      <c r="AZ26" s="1">
        <v>6.1684000000000001</v>
      </c>
      <c r="BB26">
        <v>2</v>
      </c>
      <c r="BC26" s="2">
        <v>1662.105</v>
      </c>
      <c r="BD26" s="1">
        <v>0.30969999999999998</v>
      </c>
      <c r="BE26" s="1">
        <v>2.8231999999999999</v>
      </c>
      <c r="BF26" s="1">
        <v>8.4445999999999994</v>
      </c>
      <c r="BG26" s="1">
        <v>4.3928000000000003</v>
      </c>
      <c r="BI26">
        <v>2</v>
      </c>
      <c r="BJ26" s="2">
        <v>1661.9359999999999</v>
      </c>
      <c r="BK26" s="1">
        <v>0.26939999999999997</v>
      </c>
      <c r="BL26" s="1">
        <v>5.0922999999999998</v>
      </c>
      <c r="BM26" s="1">
        <v>19.050899999999999</v>
      </c>
      <c r="BN26" s="1">
        <v>8.4045000000000005</v>
      </c>
      <c r="BP26">
        <v>2</v>
      </c>
      <c r="BQ26" s="2">
        <v>1664.999</v>
      </c>
      <c r="BR26" s="1">
        <v>0.17319999999999999</v>
      </c>
      <c r="BS26" s="1">
        <v>5.8663999999999996</v>
      </c>
      <c r="BT26" s="1">
        <v>20.869199999999999</v>
      </c>
      <c r="BU26" s="1">
        <v>5.9471999999999996</v>
      </c>
      <c r="BW26">
        <v>2</v>
      </c>
      <c r="BX26" s="2">
        <v>1660.0039999999999</v>
      </c>
      <c r="BY26" s="1">
        <v>0.26329999999999998</v>
      </c>
      <c r="BZ26" s="1">
        <v>16.812200000000001</v>
      </c>
      <c r="CA26" s="1">
        <v>8.0000000000000002E-3</v>
      </c>
      <c r="CB26" s="1">
        <v>4.7168999999999999</v>
      </c>
      <c r="CD26">
        <v>2</v>
      </c>
      <c r="CE26" s="2">
        <v>1660.0650000000001</v>
      </c>
      <c r="CF26" s="1">
        <v>0.48330000000000001</v>
      </c>
      <c r="CG26" s="1">
        <v>16.811800000000002</v>
      </c>
      <c r="CH26" s="1">
        <v>7.0000000000000001E-3</v>
      </c>
      <c r="CI26" s="1">
        <v>8.6574000000000009</v>
      </c>
      <c r="CP26" s="1">
        <f>CP25/CP24</f>
        <v>0.47926480172250219</v>
      </c>
      <c r="CZ26" s="1"/>
    </row>
    <row r="27" spans="1:129" x14ac:dyDescent="0.3">
      <c r="A27" t="s">
        <v>147</v>
      </c>
      <c r="J27" s="1">
        <f>J26/J25</f>
        <v>0</v>
      </c>
      <c r="Q27" s="1">
        <f>Q26/Q25</f>
        <v>0.24883831255506414</v>
      </c>
      <c r="X27" s="1">
        <f>X26/X25</f>
        <v>0.19227739780952957</v>
      </c>
      <c r="AE27" s="1">
        <f>AE26/AE25</f>
        <v>0.22447970442982074</v>
      </c>
      <c r="AL27" s="1">
        <f>AL26/AL25</f>
        <v>0.15595214439657526</v>
      </c>
      <c r="AS27" s="1">
        <f>AS26/AS25</f>
        <v>0.55475347794091878</v>
      </c>
      <c r="AZ27" s="1">
        <f>AZ26/AZ25</f>
        <v>0.17656033088603609</v>
      </c>
      <c r="BG27" s="1">
        <f>BG26/BG25</f>
        <v>0.1281574018426565</v>
      </c>
      <c r="BN27" s="1">
        <f>BN26/BN25</f>
        <v>0.35934480340681707</v>
      </c>
      <c r="BU27" s="1">
        <f>BU26/BU25</f>
        <v>0.20268349788530549</v>
      </c>
      <c r="CB27" s="1">
        <f>CB26/CB25</f>
        <v>0.15136413521336473</v>
      </c>
      <c r="CI27" s="1">
        <f>CI26/CI25</f>
        <v>0.17306389094899882</v>
      </c>
      <c r="CP27" s="1">
        <f>CP25/(CP24+CP25)</f>
        <v>0.3239885118367119</v>
      </c>
      <c r="DK27" s="1"/>
      <c r="DR27" s="1"/>
      <c r="DY27" s="1"/>
    </row>
    <row r="28" spans="1:129" s="18" customFormat="1" x14ac:dyDescent="0.3">
      <c r="B28" s="19"/>
      <c r="C28" s="20"/>
      <c r="D28" s="20"/>
      <c r="F28" s="19"/>
      <c r="G28" s="21"/>
      <c r="H28" s="21"/>
      <c r="I28" s="21"/>
      <c r="J28" s="18">
        <f>J26/(J25+J26)*100</f>
        <v>0</v>
      </c>
      <c r="M28" s="19"/>
      <c r="N28" s="21"/>
      <c r="O28" s="21"/>
      <c r="P28" s="21"/>
      <c r="Q28" s="18">
        <f>Q26/(Q25+Q26)*100</f>
        <v>19.925582843943403</v>
      </c>
      <c r="T28" s="19"/>
      <c r="U28" s="21"/>
      <c r="V28" s="21"/>
      <c r="W28" s="21"/>
      <c r="X28" s="18">
        <f>X26/(X25+X26)*100</f>
        <v>16.126901186148842</v>
      </c>
      <c r="AA28" s="19"/>
      <c r="AB28" s="21"/>
      <c r="AC28" s="21"/>
      <c r="AD28" s="21"/>
      <c r="AE28" s="18">
        <f>AE26/(AE25+AE26)*100</f>
        <v>18.332660281564223</v>
      </c>
      <c r="AH28" s="19"/>
      <c r="AI28" s="21"/>
      <c r="AJ28" s="21"/>
      <c r="AK28" s="21"/>
      <c r="AL28" s="18">
        <f>AL26/(AL25+AL26)*100</f>
        <v>13.491228434719037</v>
      </c>
      <c r="AO28" s="19"/>
      <c r="AP28" s="21"/>
      <c r="AQ28" s="21"/>
      <c r="AR28" s="21"/>
      <c r="AS28" s="18">
        <f>AS26/(AS25+AS26)*100</f>
        <v>35.681121529029937</v>
      </c>
      <c r="AV28" s="19"/>
      <c r="AW28" s="21"/>
      <c r="AX28" s="21"/>
      <c r="AY28" s="21"/>
      <c r="AZ28" s="18">
        <f>AZ26/(AZ25+AZ26)*100</f>
        <v>15.006483411953319</v>
      </c>
      <c r="BC28" s="19"/>
      <c r="BD28" s="21"/>
      <c r="BE28" s="21"/>
      <c r="BF28" s="21"/>
      <c r="BG28" s="18">
        <f>BG26/(BG25+BG26)*100</f>
        <v>11.359886628703833</v>
      </c>
      <c r="BJ28" s="19"/>
      <c r="BK28" s="21"/>
      <c r="BL28" s="21"/>
      <c r="BM28" s="21"/>
      <c r="BN28" s="18">
        <f>BN26/(BN25+BN26)*100</f>
        <v>26.435147470032618</v>
      </c>
      <c r="BQ28" s="19"/>
      <c r="BR28" s="21"/>
      <c r="BS28" s="21"/>
      <c r="BT28" s="21"/>
      <c r="BU28" s="18">
        <f>BU26/(BU25+BU26)*100</f>
        <v>16.852604882472118</v>
      </c>
      <c r="BX28" s="19"/>
      <c r="BY28" s="21"/>
      <c r="BZ28" s="21"/>
      <c r="CA28" s="21"/>
      <c r="CB28" s="18">
        <f>CB26/(CB25+CB26)*100</f>
        <v>13.146504271241238</v>
      </c>
      <c r="CE28" s="19"/>
      <c r="CF28" s="21"/>
      <c r="CG28" s="21"/>
      <c r="CH28" s="21"/>
      <c r="CI28" s="18">
        <f>CI26/(CI25+CI26)*100</f>
        <v>14.753151323155262</v>
      </c>
      <c r="CL28" s="19"/>
      <c r="CM28" s="21"/>
      <c r="CN28" s="21"/>
      <c r="CO28" s="21"/>
      <c r="CP28" s="18">
        <f>CP26/(CP25+CP26)*100</f>
        <v>3.9613687321243236</v>
      </c>
      <c r="CS28" s="19"/>
      <c r="CT28" s="21"/>
      <c r="CU28" s="21"/>
      <c r="CV28" s="21"/>
      <c r="CW28" s="21"/>
      <c r="CZ28" s="19"/>
      <c r="DA28" s="21"/>
      <c r="DB28" s="21"/>
      <c r="DC28" s="21"/>
    </row>
    <row r="29" spans="1:129" x14ac:dyDescent="0.3">
      <c r="A29" s="2" t="s">
        <v>82</v>
      </c>
      <c r="B29" s="2" t="s">
        <v>3</v>
      </c>
      <c r="C29" s="6" t="s">
        <v>4</v>
      </c>
      <c r="E29" t="s">
        <v>5</v>
      </c>
      <c r="F29" s="2" t="s">
        <v>6</v>
      </c>
      <c r="G29" s="1" t="s">
        <v>7</v>
      </c>
      <c r="H29" s="1" t="s">
        <v>8</v>
      </c>
      <c r="I29" s="1" t="s">
        <v>9</v>
      </c>
      <c r="J29" s="1" t="s">
        <v>10</v>
      </c>
      <c r="L29" s="1" t="s">
        <v>148</v>
      </c>
      <c r="S29" s="1" t="s">
        <v>148</v>
      </c>
      <c r="Z29" s="1" t="s">
        <v>148</v>
      </c>
      <c r="AG29" s="1" t="s">
        <v>148</v>
      </c>
      <c r="AN29" s="1" t="s">
        <v>148</v>
      </c>
      <c r="AU29" s="1" t="s">
        <v>148</v>
      </c>
      <c r="BB29" t="s">
        <v>5</v>
      </c>
      <c r="BC29" s="2" t="s">
        <v>6</v>
      </c>
      <c r="BD29" s="1" t="s">
        <v>7</v>
      </c>
      <c r="BE29" s="1" t="s">
        <v>8</v>
      </c>
      <c r="BF29" s="1" t="s">
        <v>9</v>
      </c>
      <c r="BG29" s="1" t="s">
        <v>10</v>
      </c>
      <c r="BI29" t="s">
        <v>5</v>
      </c>
      <c r="BJ29" s="2" t="s">
        <v>6</v>
      </c>
      <c r="BK29" s="1" t="s">
        <v>7</v>
      </c>
      <c r="BL29" s="1" t="s">
        <v>8</v>
      </c>
      <c r="BM29" s="1" t="s">
        <v>9</v>
      </c>
      <c r="BN29" s="1" t="s">
        <v>10</v>
      </c>
      <c r="BP29" t="s">
        <v>5</v>
      </c>
      <c r="BQ29" s="2" t="s">
        <v>6</v>
      </c>
      <c r="BR29" s="1" t="s">
        <v>7</v>
      </c>
      <c r="BS29" s="1" t="s">
        <v>8</v>
      </c>
      <c r="BT29" s="1" t="s">
        <v>9</v>
      </c>
      <c r="BU29" s="1" t="s">
        <v>10</v>
      </c>
      <c r="BW29" t="s">
        <v>5</v>
      </c>
      <c r="BX29" s="2" t="s">
        <v>6</v>
      </c>
      <c r="BY29" s="1" t="s">
        <v>7</v>
      </c>
      <c r="BZ29" s="1" t="s">
        <v>8</v>
      </c>
      <c r="CA29" s="1" t="s">
        <v>9</v>
      </c>
      <c r="CB29" s="1" t="s">
        <v>10</v>
      </c>
      <c r="CD29" t="s">
        <v>5</v>
      </c>
      <c r="CE29" s="2" t="s">
        <v>6</v>
      </c>
      <c r="CF29" s="1" t="s">
        <v>7</v>
      </c>
      <c r="CG29" s="1" t="s">
        <v>8</v>
      </c>
      <c r="CH29" s="1" t="s">
        <v>9</v>
      </c>
      <c r="CI29" s="1" t="s">
        <v>10</v>
      </c>
    </row>
    <row r="30" spans="1:129" x14ac:dyDescent="0.3">
      <c r="B30" s="2">
        <f t="shared" ref="B30:B36" si="4">AVERAGEA(F30,M30,T30,AA30,AH30,AO30,AV30,BC30,BJ30,BQ30,BX30,CE30,CL30,CS30,CZ30)</f>
        <v>792.24950000000001</v>
      </c>
      <c r="C30" s="6">
        <f>STDEVA(F30,M30,T30,AA30,AH30,AO30,AV30,BC30,BJ30,BQ30,BX30,CE30,CL30,CS30,CZ30)</f>
        <v>0.16051323932940931</v>
      </c>
      <c r="BW30">
        <v>1</v>
      </c>
      <c r="BX30" s="2">
        <v>792.36300000000006</v>
      </c>
      <c r="BY30" s="1">
        <v>0.86770000000000003</v>
      </c>
      <c r="BZ30" s="1">
        <v>23.2544</v>
      </c>
      <c r="CA30" s="1">
        <v>26.720400000000001</v>
      </c>
      <c r="CB30" s="1">
        <v>48.709299999999999</v>
      </c>
      <c r="CD30">
        <v>1</v>
      </c>
      <c r="CE30" s="2">
        <v>792.13599999999997</v>
      </c>
      <c r="CF30" s="1">
        <v>1.3109</v>
      </c>
      <c r="CG30" s="1">
        <v>42.907299999999999</v>
      </c>
      <c r="CH30" s="1">
        <v>48.813499999999998</v>
      </c>
      <c r="CI30" s="1">
        <v>134.86439999999999</v>
      </c>
    </row>
    <row r="31" spans="1:129" x14ac:dyDescent="0.3">
      <c r="B31" s="2">
        <f t="shared" si="4"/>
        <v>827.44899999999996</v>
      </c>
      <c r="CD31">
        <v>2</v>
      </c>
      <c r="CE31" s="2">
        <v>827.44899999999996</v>
      </c>
      <c r="CF31" s="1">
        <v>1.5865</v>
      </c>
      <c r="CG31" s="1">
        <v>11.7658</v>
      </c>
      <c r="CH31" s="1">
        <v>15.292199999999999</v>
      </c>
      <c r="CI31" s="1">
        <v>48.868699999999997</v>
      </c>
    </row>
    <row r="32" spans="1:129" x14ac:dyDescent="0.3">
      <c r="B32" s="2">
        <f t="shared" si="4"/>
        <v>840.99850000000004</v>
      </c>
      <c r="C32" s="6">
        <f>STDEVA(F32,M32,T32,AA32,AH32,AO32,AV32,BC32,BJ32,BQ32,BX32,CE32,CL32,CS32,CZ32)</f>
        <v>1.7599561074072256</v>
      </c>
      <c r="E32">
        <v>1</v>
      </c>
      <c r="F32" s="2">
        <v>841.43100000000004</v>
      </c>
      <c r="G32" s="1">
        <v>3.3797000000000001</v>
      </c>
      <c r="H32" s="1">
        <v>1.6543000000000001</v>
      </c>
      <c r="I32" s="1">
        <v>19.702300000000001</v>
      </c>
      <c r="J32" s="1">
        <v>104.54519999999999</v>
      </c>
      <c r="BB32">
        <v>1</v>
      </c>
      <c r="BC32" s="2">
        <v>841.76099999999997</v>
      </c>
      <c r="BD32" s="1">
        <v>1.0498000000000001</v>
      </c>
      <c r="BE32" s="1">
        <v>0.86890000000000001</v>
      </c>
      <c r="BF32" s="1">
        <v>27.122599999999998</v>
      </c>
      <c r="BG32" s="1">
        <v>44.499099999999999</v>
      </c>
      <c r="BI32">
        <v>1</v>
      </c>
      <c r="BJ32" s="2">
        <v>840.97500000000002</v>
      </c>
      <c r="BK32" s="1">
        <v>1.0302</v>
      </c>
      <c r="BL32" s="1">
        <v>2.4603999999999999</v>
      </c>
      <c r="BM32" s="1">
        <v>24.361899999999999</v>
      </c>
      <c r="BN32" s="1">
        <v>39.489400000000003</v>
      </c>
      <c r="BP32">
        <v>1</v>
      </c>
      <c r="BQ32" s="2">
        <v>840.97299999999996</v>
      </c>
      <c r="BR32" s="1">
        <v>0.85560000000000003</v>
      </c>
      <c r="BS32" s="1">
        <v>2.4599000000000002</v>
      </c>
      <c r="BT32" s="1">
        <v>24.362400000000001</v>
      </c>
      <c r="BU32" s="1">
        <v>32.799799999999998</v>
      </c>
      <c r="BW32">
        <v>2</v>
      </c>
      <c r="BX32" s="2">
        <v>837.774</v>
      </c>
      <c r="BY32" s="1">
        <v>1.4673</v>
      </c>
      <c r="BZ32" s="1">
        <v>32.084899999999998</v>
      </c>
      <c r="CA32" s="1">
        <v>20.6495</v>
      </c>
      <c r="CB32" s="1">
        <v>83.651799999999994</v>
      </c>
      <c r="CD32">
        <v>3</v>
      </c>
      <c r="CE32" s="2">
        <v>843.077</v>
      </c>
      <c r="CF32" s="1">
        <v>1.6164000000000001</v>
      </c>
      <c r="CG32" s="1">
        <v>13.9984</v>
      </c>
      <c r="CH32" s="1">
        <v>14.5938</v>
      </c>
      <c r="CI32" s="1">
        <v>51.572499999999998</v>
      </c>
    </row>
    <row r="33" spans="1:104" x14ac:dyDescent="0.3">
      <c r="B33" s="2">
        <f t="shared" si="4"/>
        <v>868.68516666666676</v>
      </c>
      <c r="C33" s="6">
        <f>STDEVA(F33,M33,T33,AA33,AH33,AO33,AV33,BC33,BJ33,BQ33,BX33,CE33,CL33,CS33,CZ33)</f>
        <v>9.3216998753803662</v>
      </c>
      <c r="E33">
        <v>2</v>
      </c>
      <c r="F33" s="2">
        <v>871</v>
      </c>
      <c r="G33" s="1">
        <v>0.78520000000000001</v>
      </c>
      <c r="H33" s="1">
        <v>8.0976999999999997</v>
      </c>
      <c r="I33" s="1">
        <v>7.2153</v>
      </c>
      <c r="J33" s="1">
        <v>13.2461</v>
      </c>
      <c r="BB33">
        <v>2</v>
      </c>
      <c r="BC33" s="2">
        <v>871.73699999999997</v>
      </c>
      <c r="BD33" s="1">
        <v>0.36180000000000001</v>
      </c>
      <c r="BE33" s="1">
        <v>11.871499999999999</v>
      </c>
      <c r="BF33" s="1">
        <v>9.0332000000000008</v>
      </c>
      <c r="BG33" s="1">
        <v>8.2486999999999995</v>
      </c>
      <c r="BI33">
        <v>2</v>
      </c>
      <c r="BJ33" s="2">
        <v>872.05899999999997</v>
      </c>
      <c r="BK33" s="1">
        <v>0.34089999999999998</v>
      </c>
      <c r="BL33" s="1">
        <v>15.7111</v>
      </c>
      <c r="BM33" s="1">
        <v>9.0191999999999997</v>
      </c>
      <c r="BN33" s="1">
        <v>9.0731000000000002</v>
      </c>
      <c r="BP33">
        <v>2</v>
      </c>
      <c r="BQ33" s="2">
        <v>872.05799999999999</v>
      </c>
      <c r="BR33" s="1">
        <v>0.1862</v>
      </c>
      <c r="BS33" s="1">
        <v>15.7103</v>
      </c>
      <c r="BT33" s="1">
        <v>9.0185999999999993</v>
      </c>
      <c r="BU33" s="1">
        <v>4.9558999999999997</v>
      </c>
      <c r="BW33">
        <v>3</v>
      </c>
      <c r="BX33" s="2">
        <v>875.35</v>
      </c>
      <c r="BY33" s="1">
        <v>0.52239999999999998</v>
      </c>
      <c r="BZ33" s="1">
        <v>5.9650999999999996</v>
      </c>
      <c r="CA33" s="1">
        <v>15.559900000000001</v>
      </c>
      <c r="CB33" s="1">
        <v>13.899900000000001</v>
      </c>
      <c r="CD33">
        <v>4</v>
      </c>
      <c r="CE33" s="2">
        <v>849.90700000000004</v>
      </c>
      <c r="CF33" s="1">
        <v>1.2142999999999999</v>
      </c>
      <c r="CG33" s="1">
        <v>1.0682</v>
      </c>
      <c r="CH33" s="1">
        <v>3.6295000000000002</v>
      </c>
      <c r="CI33" s="1">
        <v>7.3102999999999998</v>
      </c>
    </row>
    <row r="34" spans="1:104" x14ac:dyDescent="0.3">
      <c r="B34" s="2">
        <f t="shared" si="4"/>
        <v>881.31500000000005</v>
      </c>
      <c r="C34" s="6">
        <f>STDEVA(F34,M34,T34,AA34,AH34,AO34,AV34,BC34,BJ34,BQ34,BX34,CE34,CL34,CS34,CZ34)</f>
        <v>0.30264170234784044</v>
      </c>
      <c r="BW34">
        <v>4</v>
      </c>
      <c r="BX34" s="2">
        <v>881.529</v>
      </c>
      <c r="BY34" s="1">
        <v>0.68220000000000003</v>
      </c>
      <c r="BZ34" s="1">
        <v>36.206400000000002</v>
      </c>
      <c r="CA34" s="1">
        <v>22.7849</v>
      </c>
      <c r="CB34" s="1">
        <v>43.453899999999997</v>
      </c>
      <c r="CD34">
        <v>5</v>
      </c>
      <c r="CE34" s="2">
        <v>881.101</v>
      </c>
      <c r="CF34" s="1">
        <v>1.3499000000000001</v>
      </c>
      <c r="CG34" s="1">
        <v>5.0693000000000001</v>
      </c>
      <c r="CH34" s="1">
        <v>1.4E-3</v>
      </c>
      <c r="CI34" s="1">
        <v>7.2911000000000001</v>
      </c>
    </row>
    <row r="35" spans="1:104" x14ac:dyDescent="0.3">
      <c r="A35" t="s">
        <v>149</v>
      </c>
      <c r="B35" s="2">
        <f t="shared" si="4"/>
        <v>889.76520000000005</v>
      </c>
      <c r="C35" s="6">
        <f>STDEVA(F35,M35,T35,AA35,AH35,AO35,AV35,BC35,BJ35,BQ35,BX35,CE35,CL35,CS35,CZ35)</f>
        <v>3.4005843174372337</v>
      </c>
      <c r="E35">
        <v>3</v>
      </c>
      <c r="F35" s="2">
        <v>890.52099999999996</v>
      </c>
      <c r="G35" s="1">
        <v>1.6128</v>
      </c>
      <c r="H35" s="1">
        <v>8.8209999999999997</v>
      </c>
      <c r="I35" s="1">
        <v>5.4241000000000001</v>
      </c>
      <c r="J35" s="1">
        <v>24.8032</v>
      </c>
      <c r="BB35">
        <v>3</v>
      </c>
      <c r="BC35" s="2">
        <v>891.55600000000004</v>
      </c>
      <c r="BD35" s="1">
        <v>0.53159999999999996</v>
      </c>
      <c r="BE35" s="1">
        <v>9.1484000000000005</v>
      </c>
      <c r="BF35" s="1">
        <v>4.8209999999999997</v>
      </c>
      <c r="BG35" s="1">
        <v>7.9749999999999996</v>
      </c>
      <c r="BI35">
        <v>3</v>
      </c>
      <c r="BJ35" s="2">
        <v>891.50699999999995</v>
      </c>
      <c r="BK35" s="1">
        <v>0.52300000000000002</v>
      </c>
      <c r="BL35" s="1">
        <v>11.557</v>
      </c>
      <c r="BM35" s="1">
        <v>3.0800000000000001E-2</v>
      </c>
      <c r="BN35" s="1">
        <v>6.4512999999999998</v>
      </c>
      <c r="BP35">
        <v>3</v>
      </c>
      <c r="BQ35" s="2">
        <v>891.51</v>
      </c>
      <c r="BR35" s="1">
        <v>0.43480000000000002</v>
      </c>
      <c r="BS35" s="1">
        <v>11.553599999999999</v>
      </c>
      <c r="BT35" s="1">
        <v>1E-4</v>
      </c>
      <c r="BU35" s="1">
        <v>5.3513000000000002</v>
      </c>
      <c r="CD35">
        <v>6</v>
      </c>
      <c r="CE35" s="2">
        <v>883.73199999999997</v>
      </c>
      <c r="CF35" s="1">
        <v>3.3586</v>
      </c>
      <c r="CG35" s="1">
        <v>28.606200000000001</v>
      </c>
      <c r="CH35" s="1">
        <v>34.348599999999998</v>
      </c>
      <c r="CI35" s="1">
        <v>238.5642</v>
      </c>
    </row>
    <row r="36" spans="1:104" x14ac:dyDescent="0.3">
      <c r="A36" t="s">
        <v>150</v>
      </c>
      <c r="B36" s="2">
        <f t="shared" si="4"/>
        <v>899.78800000000001</v>
      </c>
      <c r="CD36">
        <v>7</v>
      </c>
      <c r="CE36" s="2">
        <v>899.78800000000001</v>
      </c>
      <c r="CF36" s="1">
        <v>1.3359000000000001</v>
      </c>
      <c r="CG36" s="1">
        <v>7.3414000000000001</v>
      </c>
      <c r="CH36" s="1">
        <v>1.3089999999999999</v>
      </c>
      <c r="CI36" s="1">
        <v>12.2478</v>
      </c>
    </row>
    <row r="37" spans="1:104" x14ac:dyDescent="0.3">
      <c r="A37" t="s">
        <v>151</v>
      </c>
    </row>
    <row r="39" spans="1:104" x14ac:dyDescent="0.3">
      <c r="A39" s="2" t="s">
        <v>42</v>
      </c>
      <c r="B39" s="2" t="s">
        <v>3</v>
      </c>
      <c r="C39" s="6" t="s">
        <v>4</v>
      </c>
      <c r="E39" t="s">
        <v>5</v>
      </c>
      <c r="F39" s="2" t="s">
        <v>6</v>
      </c>
      <c r="G39" s="1" t="s">
        <v>7</v>
      </c>
      <c r="H39" s="1" t="s">
        <v>8</v>
      </c>
      <c r="I39" s="1" t="s">
        <v>9</v>
      </c>
      <c r="J39" s="1" t="s">
        <v>10</v>
      </c>
      <c r="L39" s="1" t="s">
        <v>148</v>
      </c>
      <c r="S39" s="1" t="s">
        <v>148</v>
      </c>
      <c r="Z39" s="1" t="s">
        <v>148</v>
      </c>
      <c r="AG39" t="s">
        <v>102</v>
      </c>
      <c r="AN39" t="s">
        <v>5</v>
      </c>
      <c r="AO39" s="2" t="s">
        <v>6</v>
      </c>
      <c r="AP39" s="1" t="s">
        <v>7</v>
      </c>
      <c r="AQ39" s="1" t="s">
        <v>8</v>
      </c>
      <c r="AR39" s="1" t="s">
        <v>9</v>
      </c>
      <c r="AS39" s="1" t="s">
        <v>10</v>
      </c>
      <c r="AU39" t="s">
        <v>5</v>
      </c>
      <c r="AV39" s="2" t="s">
        <v>6</v>
      </c>
      <c r="AW39" s="1" t="s">
        <v>7</v>
      </c>
      <c r="AX39" s="1" t="s">
        <v>8</v>
      </c>
      <c r="AY39" s="1" t="s">
        <v>9</v>
      </c>
      <c r="AZ39" s="1" t="s">
        <v>10</v>
      </c>
      <c r="BB39" t="s">
        <v>102</v>
      </c>
      <c r="BI39" t="s">
        <v>5</v>
      </c>
      <c r="BJ39" s="2" t="s">
        <v>6</v>
      </c>
      <c r="BK39" s="1" t="s">
        <v>7</v>
      </c>
      <c r="BL39" s="1" t="s">
        <v>8</v>
      </c>
      <c r="BM39" s="1" t="s">
        <v>9</v>
      </c>
      <c r="BN39" s="1" t="s">
        <v>10</v>
      </c>
      <c r="BP39" t="s">
        <v>5</v>
      </c>
      <c r="BQ39" s="2" t="s">
        <v>6</v>
      </c>
      <c r="BR39" s="1" t="s">
        <v>7</v>
      </c>
      <c r="BS39" s="1" t="s">
        <v>8</v>
      </c>
      <c r="BT39" s="1" t="s">
        <v>9</v>
      </c>
      <c r="BU39" s="1" t="s">
        <v>10</v>
      </c>
      <c r="BW39" t="s">
        <v>5</v>
      </c>
      <c r="BX39" s="2" t="s">
        <v>6</v>
      </c>
      <c r="BY39" s="1" t="s">
        <v>7</v>
      </c>
      <c r="BZ39" s="1" t="s">
        <v>8</v>
      </c>
      <c r="CA39" s="1" t="s">
        <v>9</v>
      </c>
      <c r="CB39" s="1" t="s">
        <v>10</v>
      </c>
      <c r="CD39" t="s">
        <v>5</v>
      </c>
      <c r="CE39" s="2" t="s">
        <v>6</v>
      </c>
      <c r="CF39" s="1" t="s">
        <v>7</v>
      </c>
      <c r="CG39" s="1" t="s">
        <v>8</v>
      </c>
      <c r="CH39" s="1" t="s">
        <v>9</v>
      </c>
      <c r="CI39" s="1" t="s">
        <v>10</v>
      </c>
    </row>
    <row r="40" spans="1:104" x14ac:dyDescent="0.3">
      <c r="A40" t="s">
        <v>178</v>
      </c>
      <c r="B40" s="2">
        <f>AVERAGEA(F40,M40,T40,AA40,AH40,AO40,AV40,BC40,BJ40,BQ40,BX40,CE40,CL40,CS40,CZ40)</f>
        <v>311.82349999999997</v>
      </c>
      <c r="C40" s="6">
        <f>STDEVA(F40,M40,T40,AA40,AH40,AO40,AV40,BC40,BJ40,BQ40,BX40,CE40,CL40,CS40,CZ40)</f>
        <v>1.9458287437490471</v>
      </c>
      <c r="AN40">
        <v>1</v>
      </c>
      <c r="AO40" s="2">
        <v>312.13</v>
      </c>
      <c r="AP40" s="1">
        <v>0.22209999999999999</v>
      </c>
      <c r="AQ40" s="1">
        <v>6.7651000000000003</v>
      </c>
      <c r="AR40" s="1">
        <v>1.6400000000000001E-2</v>
      </c>
      <c r="AS40" s="1">
        <v>1.6033999999999999</v>
      </c>
      <c r="AU40">
        <v>1</v>
      </c>
      <c r="AV40" s="2">
        <v>310.87299999999999</v>
      </c>
      <c r="AW40" s="1">
        <v>0.52990000000000004</v>
      </c>
      <c r="AX40" s="1">
        <v>5.0056000000000003</v>
      </c>
      <c r="AY40" s="1">
        <v>5.0042</v>
      </c>
      <c r="AZ40" s="1">
        <v>5.8890000000000002</v>
      </c>
      <c r="BI40">
        <v>1</v>
      </c>
      <c r="BJ40" s="2">
        <v>314.09100000000001</v>
      </c>
      <c r="BK40" s="1">
        <v>0</v>
      </c>
      <c r="BL40" s="1">
        <v>7.0503</v>
      </c>
      <c r="BM40" s="1">
        <v>4.1807999999999996</v>
      </c>
      <c r="BN40" s="1">
        <v>0</v>
      </c>
      <c r="BP40">
        <v>1</v>
      </c>
      <c r="BQ40" s="2">
        <v>314.09100000000001</v>
      </c>
      <c r="BR40" s="1">
        <v>0</v>
      </c>
      <c r="BS40" s="1">
        <v>7.0507</v>
      </c>
      <c r="BT40" s="1">
        <v>4.1814999999999998</v>
      </c>
      <c r="BU40" s="1">
        <v>0</v>
      </c>
      <c r="BW40">
        <v>1</v>
      </c>
      <c r="BX40" s="2">
        <v>310.07900000000001</v>
      </c>
      <c r="BY40" s="1">
        <v>1.113</v>
      </c>
      <c r="BZ40" s="1">
        <v>13.124700000000001</v>
      </c>
      <c r="CA40" s="1">
        <v>0.89549999999999996</v>
      </c>
      <c r="CB40" s="1">
        <v>16.554200000000002</v>
      </c>
      <c r="CD40">
        <v>1</v>
      </c>
      <c r="CE40" s="2">
        <v>309.67700000000002</v>
      </c>
      <c r="CF40" s="1">
        <v>1.3281000000000001</v>
      </c>
      <c r="CG40" s="1">
        <v>14.059200000000001</v>
      </c>
      <c r="CH40" s="1">
        <v>1E-3</v>
      </c>
      <c r="CI40" s="1">
        <v>19.891200000000001</v>
      </c>
    </row>
    <row r="41" spans="1:104" x14ac:dyDescent="0.3">
      <c r="A41" t="s">
        <v>81</v>
      </c>
      <c r="B41" s="2">
        <f>AVERAGEA(F41,M41,T41,AA41,AH41,AO41,AV41,BC41,BJ41,BQ41,BX41,CE41,CL41,CS41,CZ41)</f>
        <v>327.46483333333333</v>
      </c>
      <c r="C41" s="6">
        <f>STDEVA(F41,M41,T41,AA41,AH41,AO41,AV41,BC41,BJ41,BQ41,BX41,CE41,CL41,CS41,CZ41)</f>
        <v>4.2941362072792471</v>
      </c>
      <c r="AN41">
        <v>2</v>
      </c>
      <c r="AO41" s="2">
        <v>331.529</v>
      </c>
      <c r="AP41" s="1">
        <v>5.2499999999999998E-2</v>
      </c>
      <c r="AQ41" s="1">
        <v>5.24</v>
      </c>
      <c r="AR41" s="1">
        <v>5.0506000000000002</v>
      </c>
      <c r="AS41" s="1">
        <v>0.59870000000000001</v>
      </c>
      <c r="AU41">
        <v>2</v>
      </c>
      <c r="AV41" s="2">
        <v>329.44799999999998</v>
      </c>
      <c r="AW41" s="1">
        <v>7.5300000000000006E-2</v>
      </c>
      <c r="AX41" s="1">
        <v>5.0010000000000003</v>
      </c>
      <c r="AY41" s="1">
        <v>5.0010000000000003</v>
      </c>
      <c r="AZ41" s="1">
        <v>0.83620000000000005</v>
      </c>
      <c r="BI41">
        <v>2</v>
      </c>
      <c r="BJ41" s="2">
        <v>329.88799999999998</v>
      </c>
      <c r="BK41" s="1">
        <v>0</v>
      </c>
      <c r="BL41" s="1">
        <v>6.6368999999999998</v>
      </c>
      <c r="BM41" s="1">
        <v>5.3731</v>
      </c>
      <c r="BN41" s="1">
        <v>0</v>
      </c>
      <c r="BP41">
        <v>2</v>
      </c>
      <c r="BQ41" s="2">
        <v>329.88799999999998</v>
      </c>
      <c r="BR41" s="1">
        <v>3.3500000000000002E-2</v>
      </c>
      <c r="BS41" s="1">
        <v>6.6372</v>
      </c>
      <c r="BT41" s="1">
        <v>5.3734999999999999</v>
      </c>
      <c r="BU41" s="1">
        <v>0.44080000000000003</v>
      </c>
      <c r="BW41">
        <v>2</v>
      </c>
      <c r="BX41" s="2">
        <v>322.596</v>
      </c>
      <c r="BY41" s="1">
        <v>0.27389999999999998</v>
      </c>
      <c r="BZ41" s="1">
        <v>6.8682999999999996</v>
      </c>
      <c r="CA41" s="1">
        <v>2.2726000000000002</v>
      </c>
      <c r="CB41" s="1">
        <v>2.6613000000000002</v>
      </c>
      <c r="CD41">
        <v>2</v>
      </c>
      <c r="CE41" s="2">
        <v>321.44</v>
      </c>
      <c r="CF41" s="1">
        <v>0.33610000000000001</v>
      </c>
      <c r="CG41" s="1">
        <v>6.3491999999999997</v>
      </c>
      <c r="CH41" s="1">
        <v>1.8539000000000001</v>
      </c>
      <c r="CI41" s="1">
        <v>2.9270999999999998</v>
      </c>
    </row>
    <row r="42" spans="1:104" x14ac:dyDescent="0.3">
      <c r="A42" t="s">
        <v>145</v>
      </c>
      <c r="B42" s="2">
        <f>AVERAGEA(F42,M42,T42,AA42,AH42,AO42,AV42,BC42,BJ42,BQ42,BX42,CE42,CL42,CS42,CZ42)</f>
        <v>346.02714285714285</v>
      </c>
      <c r="C42" s="6">
        <f>STDEVA(F42,M42,T42,AA42,AH42,AO42,AV42,BC42,BJ42,BQ42,BX42,CE42,CL42,CS42,CZ42)</f>
        <v>1.5739559956334479</v>
      </c>
      <c r="E42">
        <v>1</v>
      </c>
      <c r="F42" s="2">
        <v>347.21600000000001</v>
      </c>
      <c r="G42" s="1">
        <v>0.19739999999999999</v>
      </c>
      <c r="H42" s="1">
        <v>6.5308000000000002</v>
      </c>
      <c r="I42" s="1">
        <v>8.9999999999999993E-3</v>
      </c>
      <c r="J42" s="1">
        <v>1.3744000000000001</v>
      </c>
      <c r="AN42">
        <v>3</v>
      </c>
      <c r="AO42" s="2">
        <v>343.387</v>
      </c>
      <c r="AP42" s="1">
        <v>0.10050000000000001</v>
      </c>
      <c r="AQ42" s="1">
        <v>7.3005000000000004</v>
      </c>
      <c r="AR42" s="1">
        <v>5.0594000000000001</v>
      </c>
      <c r="AS42" s="1">
        <v>1.3476999999999999</v>
      </c>
      <c r="AU42">
        <v>3</v>
      </c>
      <c r="AV42" s="2">
        <v>347.21699999999998</v>
      </c>
      <c r="AW42" s="1">
        <v>0.1013</v>
      </c>
      <c r="AX42" s="1">
        <v>6.5315000000000003</v>
      </c>
      <c r="AY42" s="1">
        <v>2.5000000000000001E-3</v>
      </c>
      <c r="AZ42" s="1">
        <v>0.70509999999999995</v>
      </c>
      <c r="BI42">
        <v>3</v>
      </c>
      <c r="BJ42" s="2">
        <v>344.97300000000001</v>
      </c>
      <c r="BK42" s="1">
        <v>0.15490000000000001</v>
      </c>
      <c r="BL42" s="1">
        <v>9.0889000000000006</v>
      </c>
      <c r="BM42" s="1">
        <v>2.5999999999999999E-3</v>
      </c>
      <c r="BN42" s="1">
        <v>1.4998</v>
      </c>
      <c r="BP42">
        <v>3</v>
      </c>
      <c r="BQ42" s="2">
        <v>344.97300000000001</v>
      </c>
      <c r="BR42" s="1">
        <v>0.1211</v>
      </c>
      <c r="BS42" s="1">
        <v>9.0886999999999993</v>
      </c>
      <c r="BT42" s="1">
        <v>8.0000000000000004E-4</v>
      </c>
      <c r="BU42" s="1">
        <v>1.1725000000000001</v>
      </c>
      <c r="BW42">
        <v>3</v>
      </c>
      <c r="BX42" s="2">
        <v>347.34300000000002</v>
      </c>
      <c r="BY42" s="1">
        <v>0.77929999999999999</v>
      </c>
      <c r="BZ42" s="1">
        <v>1.9608000000000001</v>
      </c>
      <c r="CA42" s="1">
        <v>12.5124</v>
      </c>
      <c r="CB42" s="1">
        <v>15.5009</v>
      </c>
      <c r="CD42">
        <v>3</v>
      </c>
      <c r="CE42" s="2">
        <v>347.08100000000002</v>
      </c>
      <c r="CF42" s="1">
        <v>0.77059999999999995</v>
      </c>
      <c r="CG42" s="1">
        <v>1.5759000000000001</v>
      </c>
      <c r="CH42" s="1">
        <v>10.178900000000001</v>
      </c>
      <c r="CI42" s="1">
        <v>12.474600000000001</v>
      </c>
    </row>
    <row r="43" spans="1:104" x14ac:dyDescent="0.3">
      <c r="A43" t="s">
        <v>178</v>
      </c>
      <c r="B43" s="2">
        <f>AVERAGEA(F43,M43,T43,AA43,AH43,AO43,AV43,BC43,BJ43,BQ43,BX43,CE43,CL43,CS43,CZ43)</f>
        <v>372.17716666666661</v>
      </c>
      <c r="C43" s="6">
        <f>STDEVA(F43,M43,T43,AA43,AH43,AO43,AV43,BC43,BJ43,BQ43,BX43,CE43,CL43,CS43,CZ43)</f>
        <v>1.1788194801014478</v>
      </c>
      <c r="AN43">
        <v>4</v>
      </c>
      <c r="AO43" s="2">
        <v>372.274</v>
      </c>
      <c r="AP43" s="1">
        <v>0.3579</v>
      </c>
      <c r="AQ43" s="1">
        <v>4.5044000000000004</v>
      </c>
      <c r="AR43" s="1">
        <v>3.2576999999999998</v>
      </c>
      <c r="AS43" s="1">
        <v>3.0228999999999999</v>
      </c>
      <c r="AU43">
        <v>4</v>
      </c>
      <c r="AV43" s="2">
        <v>373.35399999999998</v>
      </c>
      <c r="AW43" s="1">
        <v>0.55169999999999997</v>
      </c>
      <c r="AX43" s="1">
        <v>5.0030999999999999</v>
      </c>
      <c r="AY43" s="1">
        <v>5.0034000000000001</v>
      </c>
      <c r="AZ43" s="1">
        <v>6.1298000000000004</v>
      </c>
      <c r="BI43">
        <v>4</v>
      </c>
      <c r="BJ43" s="2">
        <v>370.733</v>
      </c>
      <c r="BK43" s="1">
        <v>0.26669999999999999</v>
      </c>
      <c r="BL43" s="1">
        <v>2.4609000000000001</v>
      </c>
      <c r="BM43" s="1">
        <v>1.9459</v>
      </c>
      <c r="BN43" s="1">
        <v>1.2859</v>
      </c>
      <c r="BP43">
        <v>4</v>
      </c>
      <c r="BQ43" s="2">
        <v>370.73599999999999</v>
      </c>
      <c r="BR43" s="1">
        <v>0.25390000000000001</v>
      </c>
      <c r="BS43" s="1">
        <v>2.4621</v>
      </c>
      <c r="BT43" s="1">
        <v>1.9478</v>
      </c>
      <c r="BU43" s="1">
        <v>1.2251000000000001</v>
      </c>
      <c r="BW43">
        <v>4</v>
      </c>
      <c r="BX43" s="2">
        <v>373.19799999999998</v>
      </c>
      <c r="BY43" s="1">
        <v>1.8103</v>
      </c>
      <c r="BZ43" s="1">
        <v>1.6588000000000001</v>
      </c>
      <c r="CA43" s="1">
        <v>7.1642000000000001</v>
      </c>
      <c r="CB43" s="1">
        <v>21.0457</v>
      </c>
      <c r="CD43">
        <v>4</v>
      </c>
      <c r="CE43" s="2">
        <v>372.76799999999997</v>
      </c>
      <c r="CF43" s="1">
        <v>2.5928</v>
      </c>
      <c r="CG43" s="1">
        <v>0.6784</v>
      </c>
      <c r="CH43" s="1">
        <v>8.1089000000000002</v>
      </c>
      <c r="CI43" s="1">
        <v>33.081200000000003</v>
      </c>
    </row>
    <row r="46" spans="1:104" x14ac:dyDescent="0.3">
      <c r="A46" s="2" t="s">
        <v>13</v>
      </c>
      <c r="B46" s="2" t="s">
        <v>3</v>
      </c>
      <c r="C46" s="6" t="s">
        <v>4</v>
      </c>
      <c r="E46" t="s">
        <v>5</v>
      </c>
      <c r="F46" s="2" t="s">
        <v>6</v>
      </c>
      <c r="G46" s="1" t="s">
        <v>7</v>
      </c>
      <c r="H46" s="1" t="s">
        <v>8</v>
      </c>
      <c r="I46" s="1" t="s">
        <v>9</v>
      </c>
      <c r="J46" s="1" t="s">
        <v>10</v>
      </c>
      <c r="L46" t="s">
        <v>5</v>
      </c>
      <c r="M46" s="2" t="s">
        <v>6</v>
      </c>
      <c r="N46" s="1" t="s">
        <v>7</v>
      </c>
      <c r="O46" s="1" t="s">
        <v>8</v>
      </c>
      <c r="P46" s="1" t="s">
        <v>9</v>
      </c>
      <c r="Q46" s="1" t="s">
        <v>10</v>
      </c>
      <c r="S46" t="s">
        <v>5</v>
      </c>
      <c r="T46" s="2" t="s">
        <v>6</v>
      </c>
      <c r="U46" s="1" t="s">
        <v>7</v>
      </c>
      <c r="V46" s="1" t="s">
        <v>8</v>
      </c>
      <c r="W46" s="1" t="s">
        <v>9</v>
      </c>
      <c r="X46" s="1" t="s">
        <v>10</v>
      </c>
      <c r="Z46" t="s">
        <v>5</v>
      </c>
      <c r="AA46" s="2" t="s">
        <v>6</v>
      </c>
      <c r="AB46" s="1" t="s">
        <v>7</v>
      </c>
      <c r="AC46" s="1" t="s">
        <v>8</v>
      </c>
      <c r="AD46" s="1" t="s">
        <v>9</v>
      </c>
      <c r="AE46" s="1" t="s">
        <v>10</v>
      </c>
      <c r="AG46" t="s">
        <v>5</v>
      </c>
      <c r="AH46" s="2" t="s">
        <v>6</v>
      </c>
      <c r="AI46" s="1" t="s">
        <v>7</v>
      </c>
      <c r="AJ46" s="1" t="s">
        <v>8</v>
      </c>
      <c r="AK46" s="1" t="s">
        <v>9</v>
      </c>
      <c r="AL46" s="1" t="s">
        <v>10</v>
      </c>
      <c r="AN46" t="s">
        <v>5</v>
      </c>
      <c r="AO46" s="2" t="s">
        <v>6</v>
      </c>
      <c r="AP46" s="1" t="s">
        <v>7</v>
      </c>
      <c r="AQ46" s="1" t="s">
        <v>8</v>
      </c>
      <c r="AR46" s="1" t="s">
        <v>9</v>
      </c>
      <c r="AS46" s="1" t="s">
        <v>10</v>
      </c>
      <c r="AU46" t="s">
        <v>5</v>
      </c>
      <c r="AV46" s="2" t="s">
        <v>6</v>
      </c>
      <c r="AW46" s="1" t="s">
        <v>7</v>
      </c>
      <c r="AX46" s="1" t="s">
        <v>8</v>
      </c>
      <c r="AY46" s="1" t="s">
        <v>9</v>
      </c>
      <c r="AZ46" s="1" t="s">
        <v>10</v>
      </c>
      <c r="BB46" t="s">
        <v>5</v>
      </c>
      <c r="BC46" s="2" t="s">
        <v>6</v>
      </c>
      <c r="BD46" s="1" t="s">
        <v>7</v>
      </c>
      <c r="BE46" s="1" t="s">
        <v>8</v>
      </c>
      <c r="BF46" s="1" t="s">
        <v>9</v>
      </c>
      <c r="BG46" s="1" t="s">
        <v>10</v>
      </c>
      <c r="BI46" t="s">
        <v>5</v>
      </c>
      <c r="BJ46" s="2" t="s">
        <v>6</v>
      </c>
      <c r="BK46" s="1" t="s">
        <v>7</v>
      </c>
      <c r="BL46" s="1" t="s">
        <v>8</v>
      </c>
      <c r="BM46" s="1" t="s">
        <v>9</v>
      </c>
      <c r="BN46" s="1" t="s">
        <v>10</v>
      </c>
      <c r="BP46" t="s">
        <v>5</v>
      </c>
      <c r="BQ46" s="2" t="s">
        <v>6</v>
      </c>
      <c r="BR46" s="1" t="s">
        <v>7</v>
      </c>
      <c r="BS46" s="1" t="s">
        <v>8</v>
      </c>
      <c r="BT46" s="1" t="s">
        <v>9</v>
      </c>
      <c r="BU46" s="1" t="s">
        <v>10</v>
      </c>
      <c r="BW46" t="s">
        <v>5</v>
      </c>
      <c r="BX46" s="2" t="s">
        <v>6</v>
      </c>
      <c r="BY46" s="1" t="s">
        <v>7</v>
      </c>
      <c r="BZ46" s="1" t="s">
        <v>8</v>
      </c>
      <c r="CA46" s="1" t="s">
        <v>9</v>
      </c>
      <c r="CB46" s="1" t="s">
        <v>10</v>
      </c>
      <c r="CD46" t="s">
        <v>5</v>
      </c>
      <c r="CE46" s="2" t="s">
        <v>6</v>
      </c>
      <c r="CF46" s="1" t="s">
        <v>7</v>
      </c>
      <c r="CG46" s="1" t="s">
        <v>8</v>
      </c>
      <c r="CH46" s="1" t="s">
        <v>9</v>
      </c>
      <c r="CI46" s="1" t="s">
        <v>10</v>
      </c>
      <c r="CZ46" s="1"/>
    </row>
    <row r="47" spans="1:104" x14ac:dyDescent="0.3">
      <c r="B47" s="2">
        <f t="shared" ref="B47:B52" si="5">AVERAGEA(F47,M47,T47,AA47,AH47,AO47,AV47,BC47,BJ47,BQ47,BX47,CE47,CL47,CS47,CZ47)</f>
        <v>690.1873333333333</v>
      </c>
      <c r="C47" s="6">
        <f t="shared" ref="C47:C52" si="6">STDEVA(F47,M47,T47,AA47,AH47,AO47,AV47,BC47,BJ47,BQ47,BX47,CE47,CL47,CS47,CZ47)</f>
        <v>4.1722475158280563</v>
      </c>
      <c r="E47">
        <v>1</v>
      </c>
      <c r="F47" s="2">
        <v>694.46400000000006</v>
      </c>
      <c r="G47" s="1">
        <v>0.3337</v>
      </c>
      <c r="H47" s="1">
        <v>7.2969999999999997</v>
      </c>
      <c r="I47" s="1">
        <v>3.8999999999999998E-3</v>
      </c>
      <c r="J47" s="1">
        <v>2.5952000000000002</v>
      </c>
      <c r="BW47">
        <v>1</v>
      </c>
      <c r="BX47" s="2">
        <v>686.12800000000004</v>
      </c>
      <c r="BY47" s="1">
        <v>0.18720000000000001</v>
      </c>
      <c r="BZ47" s="1">
        <v>2.5318000000000001</v>
      </c>
      <c r="CA47" s="1">
        <v>1.6691</v>
      </c>
      <c r="CB47" s="1">
        <v>0.85199999999999998</v>
      </c>
      <c r="CD47">
        <v>1</v>
      </c>
      <c r="CE47" s="2">
        <v>689.97</v>
      </c>
      <c r="CF47" s="1">
        <v>0.35670000000000002</v>
      </c>
      <c r="CG47" s="1">
        <v>2.9906000000000001</v>
      </c>
      <c r="CH47" s="1">
        <v>2.9933000000000001</v>
      </c>
      <c r="CI47" s="1">
        <v>2.3732000000000002</v>
      </c>
    </row>
    <row r="48" spans="1:104" x14ac:dyDescent="0.3">
      <c r="B48" s="2">
        <f t="shared" si="5"/>
        <v>705.87439999999992</v>
      </c>
      <c r="C48" s="6">
        <f t="shared" si="6"/>
        <v>1.2105960515382477</v>
      </c>
      <c r="AG48">
        <v>1</v>
      </c>
      <c r="AH48" s="2">
        <v>707.9</v>
      </c>
      <c r="AI48" s="1">
        <v>9.0399999999999994E-2</v>
      </c>
      <c r="AJ48" s="1">
        <v>3.9580000000000002</v>
      </c>
      <c r="AK48" s="1">
        <v>2.5146000000000002</v>
      </c>
      <c r="AL48" s="1">
        <v>0.63319999999999999</v>
      </c>
      <c r="AN48">
        <v>1</v>
      </c>
      <c r="AO48" s="2">
        <v>705.87800000000004</v>
      </c>
      <c r="AP48" s="1">
        <v>0</v>
      </c>
      <c r="AQ48" s="1">
        <v>3.9112</v>
      </c>
      <c r="AR48" s="1">
        <v>3.2671000000000001</v>
      </c>
      <c r="AS48" s="1">
        <v>0</v>
      </c>
      <c r="AU48">
        <v>1</v>
      </c>
      <c r="AV48" s="2">
        <v>705.68399999999997</v>
      </c>
      <c r="AW48" s="1">
        <v>0.40010000000000001</v>
      </c>
      <c r="AX48" s="1">
        <v>3.657</v>
      </c>
      <c r="AY48" s="1">
        <v>3.0301999999999998</v>
      </c>
      <c r="AZ48" s="1">
        <v>2.9346999999999999</v>
      </c>
      <c r="BW48">
        <v>2</v>
      </c>
      <c r="BX48" s="2">
        <v>705.08199999999999</v>
      </c>
      <c r="BY48" s="1">
        <v>0.51649999999999996</v>
      </c>
      <c r="BZ48" s="1">
        <v>4.5890000000000004</v>
      </c>
      <c r="CA48" s="1">
        <v>1.3198000000000001</v>
      </c>
      <c r="CB48" s="1">
        <v>3.2389000000000001</v>
      </c>
      <c r="CD48">
        <v>2</v>
      </c>
      <c r="CE48" s="2">
        <v>704.82799999999997</v>
      </c>
      <c r="CF48" s="1">
        <v>1.0975999999999999</v>
      </c>
      <c r="CG48" s="1">
        <v>6.242</v>
      </c>
      <c r="CH48" s="1">
        <v>7.0838000000000001</v>
      </c>
      <c r="CI48" s="1">
        <v>16.405799999999999</v>
      </c>
    </row>
    <row r="49" spans="1:136" x14ac:dyDescent="0.3">
      <c r="B49" s="2">
        <f t="shared" si="5"/>
        <v>713.58249999999998</v>
      </c>
      <c r="C49" s="6">
        <f t="shared" si="6"/>
        <v>1.4675860111080403</v>
      </c>
      <c r="L49">
        <v>1</v>
      </c>
      <c r="M49" s="2">
        <v>712.86300000000006</v>
      </c>
      <c r="N49" s="1">
        <v>0.53469999999999995</v>
      </c>
      <c r="O49" s="1">
        <v>11.171200000000001</v>
      </c>
      <c r="P49" s="1">
        <v>2.0000000000000001E-4</v>
      </c>
      <c r="Q49" s="1">
        <v>6.3635000000000002</v>
      </c>
      <c r="S49">
        <v>1</v>
      </c>
      <c r="T49" s="2">
        <v>712.53300000000002</v>
      </c>
      <c r="U49" s="1">
        <v>1.0396000000000001</v>
      </c>
      <c r="V49" s="1">
        <v>11.494199999999999</v>
      </c>
      <c r="W49" s="1">
        <v>2.9999999999999997E-4</v>
      </c>
      <c r="X49" s="1">
        <v>12.7285</v>
      </c>
      <c r="Z49">
        <v>1</v>
      </c>
      <c r="AA49" s="2">
        <v>713.12199999999996</v>
      </c>
      <c r="AB49" s="1">
        <v>1.4866999999999999</v>
      </c>
      <c r="AC49" s="1">
        <v>12.658099999999999</v>
      </c>
      <c r="AD49" s="1">
        <v>0.29880000000000001</v>
      </c>
      <c r="AE49" s="1">
        <v>20.475300000000001</v>
      </c>
      <c r="AG49">
        <v>2</v>
      </c>
      <c r="AH49" s="2">
        <v>716.30100000000004</v>
      </c>
      <c r="AI49" s="1">
        <v>0.44180000000000003</v>
      </c>
      <c r="AJ49" s="1">
        <v>14.3804</v>
      </c>
      <c r="AK49" s="1">
        <v>3.3999999999999998E-3</v>
      </c>
      <c r="AL49" s="1">
        <v>6.7686999999999999</v>
      </c>
      <c r="AN49">
        <v>2</v>
      </c>
      <c r="AO49" s="2">
        <v>712.49300000000005</v>
      </c>
      <c r="AP49" s="1">
        <v>0.8528</v>
      </c>
      <c r="AQ49" s="1">
        <v>10.4762</v>
      </c>
      <c r="AR49" s="1">
        <v>2.9999999999999997E-4</v>
      </c>
      <c r="AS49" s="1">
        <v>9.5173000000000005</v>
      </c>
      <c r="AU49">
        <v>2</v>
      </c>
      <c r="AV49" s="2">
        <v>714.18299999999999</v>
      </c>
      <c r="AW49" s="1">
        <v>0.86780000000000002</v>
      </c>
      <c r="AX49" s="1">
        <v>10.6867</v>
      </c>
      <c r="AY49" s="1">
        <v>5.9999999999999995E-4</v>
      </c>
      <c r="AZ49" s="1">
        <v>9.8795000000000002</v>
      </c>
      <c r="CZ49" s="1"/>
    </row>
    <row r="50" spans="1:136" x14ac:dyDescent="0.3">
      <c r="B50" s="2">
        <f t="shared" si="5"/>
        <v>725.21641666666676</v>
      </c>
      <c r="C50" s="6">
        <f t="shared" si="6"/>
        <v>2.0520013050825683</v>
      </c>
      <c r="E50">
        <v>2</v>
      </c>
      <c r="F50" s="2">
        <v>719.08900000000006</v>
      </c>
      <c r="G50" s="1">
        <v>0.32850000000000001</v>
      </c>
      <c r="H50" s="1">
        <v>16.113099999999999</v>
      </c>
      <c r="I50" s="1">
        <v>8.5678999999999998</v>
      </c>
      <c r="J50" s="1">
        <v>8.7009000000000007</v>
      </c>
      <c r="L50">
        <v>2</v>
      </c>
      <c r="M50" s="2">
        <v>725.45</v>
      </c>
      <c r="N50" s="1">
        <v>0.124</v>
      </c>
      <c r="O50" s="1">
        <v>6.6942000000000004</v>
      </c>
      <c r="P50" s="1">
        <v>4.4238</v>
      </c>
      <c r="Q50" s="1">
        <v>1.4917</v>
      </c>
      <c r="S50">
        <v>2</v>
      </c>
      <c r="T50" s="2">
        <v>725.40899999999999</v>
      </c>
      <c r="U50" s="1">
        <v>0.29920000000000002</v>
      </c>
      <c r="V50" s="1">
        <v>6.6718000000000002</v>
      </c>
      <c r="W50" s="1">
        <v>4.4053000000000004</v>
      </c>
      <c r="X50" s="1">
        <v>3.5865999999999998</v>
      </c>
      <c r="Z50">
        <v>2</v>
      </c>
      <c r="AA50" s="2">
        <v>725.30200000000002</v>
      </c>
      <c r="AB50" s="1">
        <v>0.41749999999999998</v>
      </c>
      <c r="AC50" s="1">
        <v>6.7786</v>
      </c>
      <c r="AD50" s="1">
        <v>4.4565999999999999</v>
      </c>
      <c r="AE50" s="1">
        <v>5.0773999999999999</v>
      </c>
      <c r="AG50">
        <v>3</v>
      </c>
      <c r="AH50" s="2">
        <v>726.84500000000003</v>
      </c>
      <c r="AI50" s="1">
        <v>0.55330000000000001</v>
      </c>
      <c r="AJ50" s="1">
        <v>4.7934000000000001</v>
      </c>
      <c r="AK50" s="1">
        <v>1.0711999999999999</v>
      </c>
      <c r="AL50" s="1">
        <v>3.4396</v>
      </c>
      <c r="AN50">
        <v>3</v>
      </c>
      <c r="AO50" s="2">
        <v>726.43100000000004</v>
      </c>
      <c r="AP50" s="1">
        <v>0.77290000000000003</v>
      </c>
      <c r="AQ50" s="1">
        <v>6.8162000000000003</v>
      </c>
      <c r="AR50" s="1">
        <v>3.246</v>
      </c>
      <c r="AS50" s="1">
        <v>8.3198000000000008</v>
      </c>
      <c r="AU50">
        <v>3</v>
      </c>
      <c r="AV50" s="2">
        <v>726.53300000000002</v>
      </c>
      <c r="AW50" s="1">
        <v>1.4891000000000001</v>
      </c>
      <c r="AX50" s="1">
        <v>6.7305999999999999</v>
      </c>
      <c r="AY50" s="1">
        <v>4.2046000000000001</v>
      </c>
      <c r="AZ50" s="1">
        <v>17.579999999999998</v>
      </c>
      <c r="BB50">
        <v>1</v>
      </c>
      <c r="BC50" s="2">
        <v>725.721</v>
      </c>
      <c r="BD50" s="1">
        <v>0.47160000000000002</v>
      </c>
      <c r="BE50" s="1">
        <v>8.7172999999999998</v>
      </c>
      <c r="BF50" s="1">
        <v>8.9999999999999998E-4</v>
      </c>
      <c r="BG50" s="1">
        <v>4.3792</v>
      </c>
      <c r="BI50">
        <v>1</v>
      </c>
      <c r="BJ50" s="2">
        <v>724.15300000000002</v>
      </c>
      <c r="BK50" s="1">
        <v>0.36649999999999999</v>
      </c>
      <c r="BL50" s="1">
        <v>9.9928000000000008</v>
      </c>
      <c r="BM50" s="1">
        <v>1.7713000000000001</v>
      </c>
      <c r="BN50" s="1">
        <v>4.5655999999999999</v>
      </c>
      <c r="BP50">
        <v>1</v>
      </c>
      <c r="BQ50" s="2">
        <v>725.81700000000001</v>
      </c>
      <c r="BR50" s="1">
        <v>0.50460000000000005</v>
      </c>
      <c r="BS50" s="1">
        <v>5.1535000000000002</v>
      </c>
      <c r="BT50" s="1">
        <v>6.9999000000000002</v>
      </c>
      <c r="BU50" s="1">
        <v>6.9958</v>
      </c>
      <c r="BW50">
        <v>3</v>
      </c>
      <c r="BX50" s="2">
        <v>726.10599999999999</v>
      </c>
      <c r="BY50" s="1">
        <v>3.2178</v>
      </c>
      <c r="BZ50" s="1">
        <v>5.0808</v>
      </c>
      <c r="CA50" s="1">
        <v>3.0293000000000001</v>
      </c>
      <c r="CB50" s="1">
        <v>28.123200000000001</v>
      </c>
      <c r="CD50">
        <v>3</v>
      </c>
      <c r="CE50" s="2">
        <v>725.74099999999999</v>
      </c>
      <c r="CF50" s="1">
        <v>5.4659000000000004</v>
      </c>
      <c r="CG50" s="1">
        <v>1.6283000000000001</v>
      </c>
      <c r="CH50" s="1">
        <v>9.4440000000000008</v>
      </c>
      <c r="CI50" s="1">
        <v>82.403499999999994</v>
      </c>
      <c r="CZ50" s="1"/>
    </row>
    <row r="51" spans="1:136" x14ac:dyDescent="0.3">
      <c r="B51" s="2">
        <f t="shared" si="5"/>
        <v>741.51099999999997</v>
      </c>
      <c r="C51" s="6">
        <f t="shared" si="6"/>
        <v>0.13300000000001</v>
      </c>
      <c r="L51">
        <v>3</v>
      </c>
      <c r="M51" s="2">
        <v>741.654</v>
      </c>
      <c r="N51" s="1">
        <v>0.9052</v>
      </c>
      <c r="O51" s="1">
        <v>4.6299000000000001</v>
      </c>
      <c r="P51" s="1">
        <v>5.7453000000000003</v>
      </c>
      <c r="Q51" s="1">
        <v>10.6229</v>
      </c>
      <c r="S51">
        <v>3</v>
      </c>
      <c r="T51" s="2">
        <v>741.48800000000006</v>
      </c>
      <c r="U51" s="1">
        <v>1.7524</v>
      </c>
      <c r="V51" s="1">
        <v>4.4360999999999997</v>
      </c>
      <c r="W51" s="1">
        <v>5.6341000000000001</v>
      </c>
      <c r="X51" s="1">
        <v>20.008600000000001</v>
      </c>
      <c r="Z51">
        <v>3</v>
      </c>
      <c r="AA51" s="2">
        <v>741.39099999999996</v>
      </c>
      <c r="AB51" s="1">
        <v>3.5541</v>
      </c>
      <c r="AC51" s="1">
        <v>4.6250999999999998</v>
      </c>
      <c r="AD51" s="1">
        <v>5.6349999999999998</v>
      </c>
      <c r="AE51" s="1">
        <v>41.191600000000001</v>
      </c>
      <c r="CZ51" s="1"/>
    </row>
    <row r="52" spans="1:136" x14ac:dyDescent="0.3">
      <c r="B52" s="2">
        <f t="shared" si="5"/>
        <v>747.55666666666673</v>
      </c>
      <c r="C52" s="6">
        <f t="shared" si="6"/>
        <v>7.6865683717330116E-2</v>
      </c>
      <c r="L52">
        <v>4</v>
      </c>
      <c r="M52" s="2">
        <v>747.505</v>
      </c>
      <c r="N52" s="1">
        <v>5.8299999999999998E-2</v>
      </c>
      <c r="O52" s="1">
        <v>3.4676999999999998</v>
      </c>
      <c r="P52" s="1">
        <v>2.6924999999999999</v>
      </c>
      <c r="Q52" s="1">
        <v>0.3926</v>
      </c>
      <c r="S52">
        <v>4</v>
      </c>
      <c r="T52" s="2">
        <v>747.64499999999998</v>
      </c>
      <c r="U52" s="1">
        <v>0.33040000000000003</v>
      </c>
      <c r="V52" s="1">
        <v>3.5055000000000001</v>
      </c>
      <c r="W52" s="1">
        <v>2.7229999999999999</v>
      </c>
      <c r="X52" s="1">
        <v>2.2484999999999999</v>
      </c>
      <c r="Z52">
        <v>4</v>
      </c>
      <c r="AA52" s="2">
        <v>747.52</v>
      </c>
      <c r="AB52" s="1">
        <v>0.71930000000000005</v>
      </c>
      <c r="AC52" s="1">
        <v>3.2964000000000002</v>
      </c>
      <c r="AD52" s="1">
        <v>2.3220000000000001</v>
      </c>
      <c r="AE52" s="1">
        <v>4.3932000000000002</v>
      </c>
      <c r="CZ52" s="1"/>
    </row>
    <row r="53" spans="1:136" x14ac:dyDescent="0.3">
      <c r="A53" t="s">
        <v>21</v>
      </c>
      <c r="Q53" s="1">
        <f>(Q51+Q52)/(Q49+Q50)</f>
        <v>1.4023194826357062</v>
      </c>
      <c r="X53" s="1">
        <f>(X51+X52)/(X49+X50)</f>
        <v>1.3642024872663974</v>
      </c>
      <c r="AE53" s="1">
        <f>(AE51+AE52)/(AE49+AE50)</f>
        <v>1.7839523807660247</v>
      </c>
      <c r="AL53" s="1">
        <f>AL50/AL49</f>
        <v>0.50816257183801916</v>
      </c>
      <c r="AS53" s="1">
        <f>AS50/AS49</f>
        <v>0.87417649963750221</v>
      </c>
      <c r="AZ53" s="1">
        <f>AZ50/AZ49</f>
        <v>1.7794422794675842</v>
      </c>
      <c r="CZ53" s="1"/>
      <c r="DK53" s="1"/>
    </row>
    <row r="54" spans="1:136" x14ac:dyDescent="0.3">
      <c r="A54" t="s">
        <v>152</v>
      </c>
      <c r="Q54" s="1">
        <f>Q50/Q49</f>
        <v>0.23441502317906812</v>
      </c>
      <c r="X54" s="1">
        <f>X50/X49</f>
        <v>0.28177711434968766</v>
      </c>
      <c r="AE54" s="1">
        <f>AE50/AE49</f>
        <v>0.24797683062030837</v>
      </c>
      <c r="CZ54" s="1"/>
      <c r="DK54" s="1"/>
      <c r="DR54" s="1"/>
      <c r="DY54" s="1"/>
      <c r="EF54" s="1"/>
    </row>
    <row r="55" spans="1:136" x14ac:dyDescent="0.3">
      <c r="A55" t="s">
        <v>153</v>
      </c>
      <c r="Q55" s="1">
        <f>Q51/(Q50+Q49)</f>
        <v>1.3523398513086873</v>
      </c>
      <c r="X55" s="1">
        <f>X51/(X50+X49)</f>
        <v>1.2263853730593131</v>
      </c>
      <c r="AE55" s="1">
        <f>AE51/(AE50+AE49)</f>
        <v>1.6120253437014482</v>
      </c>
      <c r="CZ55" s="1"/>
      <c r="DK55" s="1"/>
    </row>
    <row r="56" spans="1:136" x14ac:dyDescent="0.3">
      <c r="A56" t="s">
        <v>154</v>
      </c>
      <c r="Q56" s="1">
        <f>Q52/(Q50+Q49)</f>
        <v>4.9979631327019047E-2</v>
      </c>
      <c r="X56" s="1">
        <f>X52/(X50+X49)</f>
        <v>0.13781711420708423</v>
      </c>
      <c r="AE56" s="1">
        <f>AE52/(AE50+AE49)</f>
        <v>0.17192703706457635</v>
      </c>
      <c r="CZ56" s="1"/>
      <c r="DK56" s="1"/>
    </row>
    <row r="57" spans="1:136" x14ac:dyDescent="0.3">
      <c r="CZ57" s="1"/>
    </row>
    <row r="59" spans="1:136" x14ac:dyDescent="0.3">
      <c r="A59" t="s">
        <v>155</v>
      </c>
      <c r="B59" s="2" t="s">
        <v>3</v>
      </c>
      <c r="C59" s="6" t="s">
        <v>4</v>
      </c>
      <c r="E59" t="s">
        <v>5</v>
      </c>
      <c r="F59" s="1" t="s">
        <v>6</v>
      </c>
      <c r="G59" s="1" t="s">
        <v>7</v>
      </c>
      <c r="H59" s="1" t="s">
        <v>8</v>
      </c>
      <c r="I59" s="1" t="s">
        <v>9</v>
      </c>
      <c r="J59" s="1" t="s">
        <v>10</v>
      </c>
      <c r="L59" t="s">
        <v>5</v>
      </c>
      <c r="M59" s="1" t="s">
        <v>6</v>
      </c>
      <c r="N59" s="1" t="s">
        <v>7</v>
      </c>
      <c r="O59" s="1" t="s">
        <v>8</v>
      </c>
      <c r="P59" s="1" t="s">
        <v>9</v>
      </c>
      <c r="Q59" s="1" t="s">
        <v>10</v>
      </c>
      <c r="S59" t="s">
        <v>5</v>
      </c>
      <c r="T59" s="1" t="s">
        <v>6</v>
      </c>
      <c r="U59" s="1" t="s">
        <v>7</v>
      </c>
      <c r="V59" s="1" t="s">
        <v>8</v>
      </c>
      <c r="W59" s="1" t="s">
        <v>9</v>
      </c>
      <c r="X59" s="1" t="s">
        <v>10</v>
      </c>
      <c r="Z59" t="s">
        <v>5</v>
      </c>
      <c r="AA59" s="1" t="s">
        <v>6</v>
      </c>
      <c r="AB59" s="1" t="s">
        <v>7</v>
      </c>
      <c r="AC59" s="1" t="s">
        <v>8</v>
      </c>
      <c r="AD59" s="1" t="s">
        <v>9</v>
      </c>
      <c r="AE59" s="1" t="s">
        <v>10</v>
      </c>
      <c r="AG59" t="s">
        <v>5</v>
      </c>
      <c r="AH59" s="1" t="s">
        <v>6</v>
      </c>
      <c r="AI59" s="1" t="s">
        <v>7</v>
      </c>
      <c r="AJ59" s="1" t="s">
        <v>8</v>
      </c>
      <c r="AK59" s="1" t="s">
        <v>9</v>
      </c>
      <c r="AL59" s="1" t="s">
        <v>10</v>
      </c>
      <c r="AN59" t="s">
        <v>5</v>
      </c>
      <c r="AO59" s="1" t="s">
        <v>6</v>
      </c>
      <c r="AP59" s="1" t="s">
        <v>7</v>
      </c>
      <c r="AQ59" s="1" t="s">
        <v>8</v>
      </c>
      <c r="AR59" s="1" t="s">
        <v>9</v>
      </c>
      <c r="AS59" s="1" t="s">
        <v>10</v>
      </c>
      <c r="AU59" t="s">
        <v>5</v>
      </c>
      <c r="AV59" s="1" t="s">
        <v>6</v>
      </c>
      <c r="AW59" s="1" t="s">
        <v>7</v>
      </c>
      <c r="AX59" s="1" t="s">
        <v>8</v>
      </c>
      <c r="AY59" s="1" t="s">
        <v>9</v>
      </c>
      <c r="AZ59" s="1" t="s">
        <v>10</v>
      </c>
      <c r="CK59" t="s">
        <v>5</v>
      </c>
      <c r="CL59" s="1" t="s">
        <v>6</v>
      </c>
      <c r="CM59" s="1" t="s">
        <v>7</v>
      </c>
      <c r="CN59" s="1" t="s">
        <v>8</v>
      </c>
      <c r="CO59" s="1" t="s">
        <v>9</v>
      </c>
      <c r="CP59" s="1" t="s">
        <v>10</v>
      </c>
    </row>
    <row r="60" spans="1:136" x14ac:dyDescent="0.3">
      <c r="A60" t="s">
        <v>55</v>
      </c>
      <c r="B60" s="2">
        <f>AVERAGEA(F60,M60,T60,AA60,AH60,AO60,AV60,BC60,BJ60,BQ60,BX60,CE60,CL60,CS60,CZ60)</f>
        <v>948.76625000000001</v>
      </c>
      <c r="C60" s="6">
        <f>STDEVA(F60,M60,T60,AA60,AH60,AO60,AV60,BC60,BJ60,BQ60,BX60,CE60,CL60,CS60,CZ60)</f>
        <v>1.8103206668065031</v>
      </c>
      <c r="F60" s="1"/>
      <c r="M60" s="1"/>
      <c r="S60">
        <v>1</v>
      </c>
      <c r="T60" s="1">
        <v>950.26800000000003</v>
      </c>
      <c r="U60" s="1">
        <v>0.1273</v>
      </c>
      <c r="V60" s="1">
        <v>6.8178000000000001</v>
      </c>
      <c r="W60" s="1">
        <v>2.0000000000000001E-4</v>
      </c>
      <c r="X60" s="1">
        <v>0.92469999999999997</v>
      </c>
      <c r="AH60" s="1"/>
      <c r="AN60">
        <v>1</v>
      </c>
      <c r="AO60" s="1">
        <v>949.81899999999996</v>
      </c>
      <c r="AP60" s="1">
        <v>0.1449</v>
      </c>
      <c r="AQ60" s="1">
        <v>8.6371000000000002</v>
      </c>
      <c r="AR60" s="1">
        <v>5.9999999999999995E-4</v>
      </c>
      <c r="AS60" s="1">
        <v>1.3331</v>
      </c>
      <c r="AU60">
        <v>1</v>
      </c>
      <c r="AV60" s="1">
        <v>946.22299999999996</v>
      </c>
      <c r="AW60" s="1">
        <v>0.25829999999999997</v>
      </c>
      <c r="AX60" s="1">
        <v>7.4752999999999998</v>
      </c>
      <c r="AY60" s="1">
        <v>8.9999999999999998E-4</v>
      </c>
      <c r="AZ60" s="1">
        <v>2.0573999999999999</v>
      </c>
      <c r="CK60">
        <v>1</v>
      </c>
      <c r="CL60" s="1">
        <v>948.755</v>
      </c>
      <c r="CM60" s="1">
        <v>4.1044999999999998</v>
      </c>
      <c r="CN60" s="1">
        <v>8.1602999999999994</v>
      </c>
      <c r="CO60" s="1">
        <v>5.6924000000000001</v>
      </c>
      <c r="CP60" s="1">
        <v>61.687199999999997</v>
      </c>
    </row>
    <row r="61" spans="1:136" x14ac:dyDescent="0.3">
      <c r="A61" t="s">
        <v>138</v>
      </c>
      <c r="B61" s="2">
        <f>AVERAGEA(F61,M61,T61,AA61,AH61,AO61,AV61,BC61,BJ61,BQ61,BX61,CE61,CL61,CS61,CZ61)</f>
        <v>960.21050000000002</v>
      </c>
      <c r="C61" s="6">
        <f>STDEVA(F61,M61,T61,AA61,AH61,AO61,AV61,BC61,BJ61,BQ61,BX61,CE61,CL61,CS61,CZ61)</f>
        <v>1.5949672634347436</v>
      </c>
      <c r="E61">
        <v>2</v>
      </c>
      <c r="F61" s="1">
        <v>960.91800000000001</v>
      </c>
      <c r="G61" s="1">
        <v>0.27860000000000001</v>
      </c>
      <c r="H61" s="1">
        <v>9.2446999999999999</v>
      </c>
      <c r="I61" s="1">
        <v>7.1000000000000004E-3</v>
      </c>
      <c r="J61" s="1">
        <v>2.7452999999999999</v>
      </c>
      <c r="L61">
        <v>2</v>
      </c>
      <c r="M61" s="1">
        <v>960.08199999999999</v>
      </c>
      <c r="N61" s="1">
        <v>0.27039999999999997</v>
      </c>
      <c r="O61" s="1">
        <v>10.662100000000001</v>
      </c>
      <c r="P61" s="1">
        <v>2.0000000000000001E-4</v>
      </c>
      <c r="Q61" s="1">
        <v>3.0716000000000001</v>
      </c>
      <c r="S61">
        <v>2</v>
      </c>
      <c r="T61" s="1">
        <v>960.50400000000002</v>
      </c>
      <c r="U61" s="1">
        <v>0.55330000000000001</v>
      </c>
      <c r="V61" s="1">
        <v>12.065</v>
      </c>
      <c r="W61" s="1">
        <v>2.4914000000000001</v>
      </c>
      <c r="X61" s="1">
        <v>8.5325000000000006</v>
      </c>
      <c r="Z61">
        <v>1</v>
      </c>
      <c r="AA61" s="1">
        <v>959.154</v>
      </c>
      <c r="AB61" s="1">
        <v>0.8095</v>
      </c>
      <c r="AC61" s="1">
        <v>11.187099999999999</v>
      </c>
      <c r="AD61" s="1">
        <v>0.25130000000000002</v>
      </c>
      <c r="AE61" s="1">
        <v>9.8428000000000004</v>
      </c>
      <c r="AG61">
        <v>2</v>
      </c>
      <c r="AH61" s="1">
        <v>962.54</v>
      </c>
      <c r="AI61" s="1">
        <v>0.26900000000000002</v>
      </c>
      <c r="AJ61" s="1">
        <v>16.521599999999999</v>
      </c>
      <c r="AK61" s="1">
        <v>0.56610000000000005</v>
      </c>
      <c r="AL61" s="1">
        <v>4.8827999999999996</v>
      </c>
      <c r="AN61">
        <v>2</v>
      </c>
      <c r="AO61" s="1">
        <v>961.94899999999996</v>
      </c>
      <c r="AP61" s="1">
        <v>0.434</v>
      </c>
      <c r="AQ61" s="1">
        <v>9.3544</v>
      </c>
      <c r="AR61" s="1">
        <v>1.9451000000000001</v>
      </c>
      <c r="AS61" s="1">
        <v>5.1959999999999997</v>
      </c>
      <c r="AU61">
        <v>2</v>
      </c>
      <c r="AV61" s="1">
        <v>958.04899999999998</v>
      </c>
      <c r="AW61" s="1">
        <v>0.64549999999999996</v>
      </c>
      <c r="AX61" s="1">
        <v>8.1239000000000008</v>
      </c>
      <c r="AY61" s="1">
        <v>4.4489999999999998</v>
      </c>
      <c r="AZ61" s="1">
        <v>8.7254000000000005</v>
      </c>
      <c r="CK61">
        <v>2</v>
      </c>
      <c r="CL61" s="1">
        <v>958.48800000000006</v>
      </c>
      <c r="CM61" s="1">
        <v>34.049799999999998</v>
      </c>
      <c r="CN61" s="1">
        <v>4.3197999999999999</v>
      </c>
      <c r="CO61" s="1">
        <v>7.8860999999999999</v>
      </c>
      <c r="CP61" s="1">
        <v>490.0514</v>
      </c>
      <c r="DQ61" s="2"/>
      <c r="DR61" s="1"/>
    </row>
    <row r="62" spans="1:136" x14ac:dyDescent="0.3">
      <c r="A62" t="s">
        <v>156</v>
      </c>
      <c r="B62" s="2">
        <f>AVERAGEA(F62,M62,T62,AA62,AH62,AO62,AV62,BC62,BJ62,BQ62,BX62,CE62,CL62,CS62,CZ62)</f>
        <v>974.01771428571431</v>
      </c>
      <c r="C62" s="6">
        <f>STDEVA(F62,M62,T62,AA62,AH62,AO62,AV62,BC62,BJ62,BQ62,BX62,CE62,CL62,CS62,CZ62)</f>
        <v>2.2260872036142794</v>
      </c>
      <c r="E62">
        <v>3</v>
      </c>
      <c r="F62" s="1">
        <v>971.101</v>
      </c>
      <c r="G62" s="1">
        <v>0.46700000000000003</v>
      </c>
      <c r="H62" s="1">
        <v>7.6750999999999996</v>
      </c>
      <c r="I62" s="1">
        <v>3.1261999999999999</v>
      </c>
      <c r="J62" s="1">
        <v>5.3762999999999996</v>
      </c>
      <c r="L62">
        <v>3</v>
      </c>
      <c r="M62" s="1">
        <v>973.45500000000004</v>
      </c>
      <c r="N62" s="1">
        <v>0.184</v>
      </c>
      <c r="O62" s="1">
        <v>5.1395999999999997</v>
      </c>
      <c r="P62" s="1">
        <v>6.9497999999999998</v>
      </c>
      <c r="Q62" s="1">
        <v>2.5390999999999999</v>
      </c>
      <c r="S62">
        <v>3</v>
      </c>
      <c r="T62" s="1">
        <v>974.71500000000003</v>
      </c>
      <c r="U62" s="1">
        <v>7.2800000000000004E-2</v>
      </c>
      <c r="V62" s="1">
        <v>7.3437999999999999</v>
      </c>
      <c r="W62" s="1">
        <v>10.4876</v>
      </c>
      <c r="X62" s="1">
        <v>1.4875</v>
      </c>
      <c r="Z62">
        <v>2</v>
      </c>
      <c r="AA62" s="1">
        <v>974.95500000000004</v>
      </c>
      <c r="AB62" s="1">
        <v>0.18149999999999999</v>
      </c>
      <c r="AC62" s="1">
        <v>0.34039999999999998</v>
      </c>
      <c r="AD62" s="1">
        <v>23.490500000000001</v>
      </c>
      <c r="AE62" s="1">
        <v>6.6566000000000001</v>
      </c>
      <c r="AG62">
        <v>3</v>
      </c>
      <c r="AH62" s="1">
        <v>977.63599999999997</v>
      </c>
      <c r="AI62" s="1">
        <v>0.1666</v>
      </c>
      <c r="AJ62" s="1">
        <v>1.0828</v>
      </c>
      <c r="AK62" s="1">
        <v>4.5728999999999997</v>
      </c>
      <c r="AL62" s="1">
        <v>1.2396</v>
      </c>
      <c r="AN62">
        <v>3</v>
      </c>
      <c r="AO62" s="1">
        <v>974.69299999999998</v>
      </c>
      <c r="AP62" s="1">
        <v>0.13800000000000001</v>
      </c>
      <c r="AQ62" s="1">
        <v>7.173</v>
      </c>
      <c r="AR62" s="1">
        <v>10.3552</v>
      </c>
      <c r="AS62" s="1">
        <v>2.7761999999999998</v>
      </c>
      <c r="AU62">
        <v>3</v>
      </c>
      <c r="AV62" s="1">
        <v>971.56899999999996</v>
      </c>
      <c r="AW62" s="1">
        <v>0.39529999999999998</v>
      </c>
      <c r="AX62" s="1">
        <v>5.0277000000000003</v>
      </c>
      <c r="AY62" s="1">
        <v>20.064800000000002</v>
      </c>
      <c r="AZ62" s="1">
        <v>12.915699999999999</v>
      </c>
      <c r="DQ62" s="2"/>
      <c r="DR62" s="1"/>
    </row>
    <row r="63" spans="1:136" x14ac:dyDescent="0.3">
      <c r="A63" t="s">
        <v>12</v>
      </c>
      <c r="J63" s="1">
        <f>SUM(J60:J62)</f>
        <v>8.121599999999999</v>
      </c>
      <c r="Q63" s="1">
        <f>SUM(Q60:Q62)</f>
        <v>5.6106999999999996</v>
      </c>
      <c r="X63" s="1">
        <f>SUM(X60:X62)</f>
        <v>10.944700000000001</v>
      </c>
      <c r="AE63" s="1">
        <f>SUM(AE60:AE62)</f>
        <v>16.499400000000001</v>
      </c>
      <c r="AL63" s="1">
        <f>SUM(AL60:AL62)</f>
        <v>6.1223999999999998</v>
      </c>
      <c r="AS63" s="1">
        <f>SUM(AS60:AS62)</f>
        <v>9.305299999999999</v>
      </c>
      <c r="AZ63" s="1">
        <f>SUM(AZ60:AZ62)</f>
        <v>23.698499999999999</v>
      </c>
      <c r="CP63" s="1">
        <f>SUM(CP60:CP62)</f>
        <v>551.73860000000002</v>
      </c>
    </row>
    <row r="64" spans="1:136" x14ac:dyDescent="0.3">
      <c r="A64" t="s">
        <v>157</v>
      </c>
      <c r="J64" s="1">
        <f>J61/J62</f>
        <v>0.51062998716589481</v>
      </c>
      <c r="Q64" s="1">
        <f>Q61/Q62-$J$64+Q60/Q62</f>
        <v>0.69908999235440783</v>
      </c>
      <c r="X64" s="1">
        <f>X61/X62-$J$64+X60/X62</f>
        <v>5.8471515254391475</v>
      </c>
      <c r="AE64" s="1">
        <f>AE61/AE62-$J$64+AE60/AE62</f>
        <v>0.96802277851027618</v>
      </c>
      <c r="AL64" s="1">
        <f>AL61/AL62-$J$64+AL60/AL62</f>
        <v>3.4283825975388478</v>
      </c>
      <c r="AS64" s="1">
        <f>AS61/AS62-$J$64+AS60/AS62</f>
        <v>1.8411818419530448</v>
      </c>
      <c r="AZ64" s="1">
        <f>AZ61/AZ62-$J$64+AZ60/AZ62</f>
        <v>0.32422991202656104</v>
      </c>
    </row>
    <row r="66" spans="6:19" x14ac:dyDescent="0.3">
      <c r="F66" s="2" t="s">
        <v>27</v>
      </c>
      <c r="L66" t="s">
        <v>158</v>
      </c>
    </row>
    <row r="67" spans="6:19" x14ac:dyDescent="0.3">
      <c r="F67" s="2" t="s">
        <v>28</v>
      </c>
      <c r="G67" s="1" t="s">
        <v>21</v>
      </c>
      <c r="H67" s="1" t="s">
        <v>19</v>
      </c>
      <c r="I67" s="1" t="s">
        <v>159</v>
      </c>
      <c r="J67" s="1" t="s">
        <v>160</v>
      </c>
      <c r="L67" t="s">
        <v>161</v>
      </c>
      <c r="M67" s="2" t="s">
        <v>162</v>
      </c>
      <c r="N67" s="1" t="s">
        <v>163</v>
      </c>
      <c r="O67" s="1" t="s">
        <v>164</v>
      </c>
      <c r="P67" s="1" t="s">
        <v>165</v>
      </c>
      <c r="Q67" s="1" t="s">
        <v>166</v>
      </c>
      <c r="R67" s="1" t="s">
        <v>167</v>
      </c>
      <c r="S67" s="1" t="s">
        <v>168</v>
      </c>
    </row>
    <row r="68" spans="6:19" x14ac:dyDescent="0.3">
      <c r="F68" s="2" t="s">
        <v>34</v>
      </c>
      <c r="G68" s="1">
        <f>$Q$53</f>
        <v>1.4023194826357062</v>
      </c>
      <c r="H68" s="1">
        <f>$Q$54</f>
        <v>0.23441502317906812</v>
      </c>
      <c r="I68" s="1">
        <f>$Q$55</f>
        <v>1.3523398513086873</v>
      </c>
      <c r="J68" s="1">
        <f>$Q$56</f>
        <v>4.9979631327019047E-2</v>
      </c>
      <c r="L68" s="6">
        <v>0.5</v>
      </c>
      <c r="M68" s="1">
        <f>$Q$27</f>
        <v>0.24883831255506414</v>
      </c>
      <c r="N68" s="1">
        <f>$AL$27</f>
        <v>0.15595214439657526</v>
      </c>
      <c r="O68" s="1">
        <f>$BG$27</f>
        <v>0.1281574018426565</v>
      </c>
      <c r="P68" s="6"/>
      <c r="Q68" s="6"/>
    </row>
    <row r="69" spans="6:19" x14ac:dyDescent="0.3">
      <c r="F69" s="2" t="s">
        <v>35</v>
      </c>
      <c r="G69" s="1">
        <f>$X$53</f>
        <v>1.3642024872663974</v>
      </c>
      <c r="H69" s="1">
        <f>$X$54</f>
        <v>0.28177711434968766</v>
      </c>
      <c r="I69" s="1">
        <f>$X$55</f>
        <v>1.2263853730593131</v>
      </c>
      <c r="J69" s="1">
        <f>$X$56</f>
        <v>0.13781711420708423</v>
      </c>
      <c r="L69" s="6">
        <v>1</v>
      </c>
      <c r="M69" s="1">
        <f>$X$27</f>
        <v>0.19227739780952957</v>
      </c>
      <c r="N69" s="1">
        <f>$AS$27</f>
        <v>0.55475347794091878</v>
      </c>
      <c r="O69" s="1">
        <v>0.13</v>
      </c>
      <c r="P69" s="1">
        <f>$DD$27</f>
        <v>0</v>
      </c>
      <c r="Q69" s="1">
        <f>$DK$27</f>
        <v>0</v>
      </c>
      <c r="R69" s="1">
        <f>$DR$27</f>
        <v>0</v>
      </c>
      <c r="S69" s="1">
        <f>$DY$27</f>
        <v>0</v>
      </c>
    </row>
    <row r="70" spans="6:19" x14ac:dyDescent="0.3">
      <c r="F70" s="2" t="s">
        <v>36</v>
      </c>
      <c r="G70" s="1">
        <f>$AE$53</f>
        <v>1.7839523807660247</v>
      </c>
      <c r="H70" s="1">
        <f>$AE$54</f>
        <v>0.24797683062030837</v>
      </c>
      <c r="I70" s="1">
        <f>$AE$55</f>
        <v>1.6120253437014482</v>
      </c>
      <c r="J70" s="1">
        <f>$AE$56</f>
        <v>0.17192703706457635</v>
      </c>
      <c r="L70" s="6">
        <v>1.5</v>
      </c>
      <c r="M70" s="1">
        <f>$AE$27</f>
        <v>0.22447970442982074</v>
      </c>
      <c r="N70" s="1">
        <f>$AZ$27</f>
        <v>0.17656033088603609</v>
      </c>
      <c r="O70" s="1">
        <v>0.31</v>
      </c>
      <c r="P70" s="6"/>
      <c r="Q70" s="6"/>
    </row>
    <row r="71" spans="6:19" x14ac:dyDescent="0.3">
      <c r="F71" s="2" t="s">
        <v>37</v>
      </c>
      <c r="G71" s="1">
        <f>$DK$53</f>
        <v>0</v>
      </c>
      <c r="H71" s="1">
        <f>$DK$54</f>
        <v>0</v>
      </c>
      <c r="I71" s="1">
        <f>$DK$55</f>
        <v>0</v>
      </c>
      <c r="J71" s="1">
        <f>$DK$56</f>
        <v>0</v>
      </c>
      <c r="P71" s="6"/>
      <c r="Q71" s="6"/>
    </row>
    <row r="72" spans="6:19" x14ac:dyDescent="0.3">
      <c r="F72" s="2" t="s">
        <v>38</v>
      </c>
      <c r="G72" s="1">
        <f>$DD$53</f>
        <v>0</v>
      </c>
      <c r="H72" s="1">
        <f>$DD$54</f>
        <v>0</v>
      </c>
      <c r="I72" s="1">
        <f>$DD$55</f>
        <v>0</v>
      </c>
      <c r="J72" s="1">
        <f>$DD$56</f>
        <v>0</v>
      </c>
      <c r="L72" s="6"/>
      <c r="M72" s="6"/>
      <c r="N72" s="6"/>
      <c r="O72" s="6"/>
      <c r="P72" s="6"/>
      <c r="Q72" s="6"/>
    </row>
    <row r="73" spans="6:19" x14ac:dyDescent="0.3">
      <c r="F73" s="2" t="s">
        <v>169</v>
      </c>
      <c r="H73" s="1">
        <f>$EF$54</f>
        <v>0</v>
      </c>
      <c r="L73" t="s">
        <v>158</v>
      </c>
      <c r="P73" s="6"/>
      <c r="Q73" s="6"/>
    </row>
    <row r="74" spans="6:19" x14ac:dyDescent="0.3">
      <c r="L74" t="s">
        <v>161</v>
      </c>
      <c r="M74" s="2" t="s">
        <v>162</v>
      </c>
      <c r="N74" s="1" t="s">
        <v>163</v>
      </c>
      <c r="O74" s="1" t="s">
        <v>164</v>
      </c>
    </row>
    <row r="75" spans="6:19" x14ac:dyDescent="0.3">
      <c r="L75" s="6">
        <v>0.5</v>
      </c>
      <c r="M75" s="1"/>
      <c r="N75" s="1">
        <f>$AL$27</f>
        <v>0.15595214439657526</v>
      </c>
      <c r="O75" s="1">
        <f>$BG$27</f>
        <v>0.1281574018426565</v>
      </c>
    </row>
    <row r="76" spans="6:19" x14ac:dyDescent="0.3">
      <c r="L76" s="6">
        <v>1</v>
      </c>
      <c r="M76" s="1">
        <f>$X$27</f>
        <v>0.19227739780952957</v>
      </c>
      <c r="N76" s="1">
        <f>$AS$27</f>
        <v>0.55475347794091878</v>
      </c>
      <c r="O76" s="1">
        <v>0.13</v>
      </c>
    </row>
    <row r="77" spans="6:19" x14ac:dyDescent="0.3">
      <c r="L77" s="6">
        <v>1.5</v>
      </c>
      <c r="M77" s="1">
        <f>$AE$27</f>
        <v>0.22447970442982074</v>
      </c>
      <c r="N77" s="1">
        <f>$AZ$27</f>
        <v>0.17656033088603609</v>
      </c>
      <c r="O77" s="1">
        <v>0.31</v>
      </c>
    </row>
  </sheetData>
  <pageMargins left="0.7" right="0.7" top="0.78749999999999998" bottom="0.78749999999999998" header="0.511811023622047" footer="0.511811023622047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F61"/>
  <sheetViews>
    <sheetView tabSelected="1" topLeftCell="W1" zoomScaleNormal="100" workbookViewId="0">
      <selection activeCell="AZ1" sqref="AZ1"/>
    </sheetView>
  </sheetViews>
  <sheetFormatPr defaultColWidth="8.5546875" defaultRowHeight="14.4" x14ac:dyDescent="0.3"/>
  <cols>
    <col min="1" max="1" width="17" customWidth="1"/>
    <col min="2" max="2" width="8.5546875" style="2" bestFit="1" customWidth="1"/>
    <col min="3" max="3" width="8.5546875" style="6" bestFit="1" customWidth="1"/>
    <col min="4" max="4" width="1.6640625" customWidth="1"/>
    <col min="5" max="5" width="4.21875" customWidth="1"/>
    <col min="12" max="12" width="1.88671875" customWidth="1"/>
    <col min="13" max="13" width="4.33203125" customWidth="1"/>
    <col min="18" max="18" width="16" bestFit="1" customWidth="1"/>
    <col min="20" max="20" width="1.6640625" customWidth="1"/>
    <col min="21" max="21" width="4.5546875" customWidth="1"/>
    <col min="28" max="28" width="2" customWidth="1"/>
    <col min="29" max="29" width="4.44140625" customWidth="1"/>
    <col min="36" max="36" width="2" customWidth="1"/>
    <col min="37" max="37" width="4.88671875" customWidth="1"/>
    <col min="38" max="38" width="9" bestFit="1" customWidth="1"/>
    <col min="39" max="39" width="7" bestFit="1" customWidth="1"/>
    <col min="40" max="42" width="8" bestFit="1" customWidth="1"/>
    <col min="43" max="43" width="4.5546875" customWidth="1"/>
    <col min="44" max="44" width="2.44140625" customWidth="1"/>
    <col min="45" max="45" width="4.44140625" customWidth="1"/>
    <col min="50" max="50" width="11.21875" bestFit="1" customWidth="1"/>
    <col min="16384" max="16384" width="11.5546875" customWidth="1"/>
  </cols>
  <sheetData>
    <row r="1" spans="1:58" x14ac:dyDescent="0.3">
      <c r="E1" t="s">
        <v>221</v>
      </c>
      <c r="F1" s="2"/>
      <c r="G1" s="1"/>
      <c r="H1" s="1"/>
      <c r="I1" s="1"/>
      <c r="J1" s="1"/>
      <c r="M1" t="s">
        <v>220</v>
      </c>
      <c r="N1" s="1"/>
      <c r="O1" s="1"/>
      <c r="P1" s="1"/>
      <c r="Q1" s="1"/>
      <c r="T1" s="2"/>
      <c r="U1" t="s">
        <v>219</v>
      </c>
      <c r="V1" s="1"/>
      <c r="W1" s="1"/>
      <c r="X1" s="1"/>
      <c r="AA1" s="2"/>
      <c r="AB1" s="1"/>
      <c r="AC1" t="s">
        <v>218</v>
      </c>
      <c r="AD1" s="1"/>
      <c r="AE1" s="1"/>
      <c r="AH1" s="2"/>
      <c r="AI1" s="1"/>
      <c r="AJ1" s="1"/>
      <c r="AK1" t="s">
        <v>226</v>
      </c>
      <c r="AL1" s="1"/>
      <c r="AO1" s="2"/>
      <c r="AP1" s="1"/>
      <c r="AQ1" s="1"/>
      <c r="AR1" s="1"/>
      <c r="AS1" t="s">
        <v>225</v>
      </c>
      <c r="AV1" s="2"/>
      <c r="AW1" s="1"/>
      <c r="AX1" s="1"/>
      <c r="AY1" s="1"/>
      <c r="AZ1" t="s">
        <v>228</v>
      </c>
    </row>
    <row r="2" spans="1:58" x14ac:dyDescent="0.3">
      <c r="A2" s="2" t="s">
        <v>0</v>
      </c>
      <c r="B2" s="2" t="s">
        <v>3</v>
      </c>
      <c r="C2" s="6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M2" t="s">
        <v>5</v>
      </c>
      <c r="N2" t="s">
        <v>6</v>
      </c>
      <c r="O2" t="s">
        <v>7</v>
      </c>
      <c r="P2" t="s">
        <v>8</v>
      </c>
      <c r="Q2" t="s">
        <v>9</v>
      </c>
      <c r="R2" t="s">
        <v>10</v>
      </c>
      <c r="U2" t="s">
        <v>5</v>
      </c>
      <c r="V2" t="s">
        <v>6</v>
      </c>
      <c r="W2" t="s">
        <v>7</v>
      </c>
      <c r="X2" t="s">
        <v>8</v>
      </c>
      <c r="Y2" t="s">
        <v>9</v>
      </c>
      <c r="Z2" t="s">
        <v>10</v>
      </c>
      <c r="AC2" t="s">
        <v>5</v>
      </c>
      <c r="AD2" t="s">
        <v>6</v>
      </c>
      <c r="AE2" t="s">
        <v>7</v>
      </c>
      <c r="AF2" t="s">
        <v>8</v>
      </c>
      <c r="AG2" t="s">
        <v>9</v>
      </c>
      <c r="AH2" t="s">
        <v>10</v>
      </c>
      <c r="AK2" t="s">
        <v>5</v>
      </c>
      <c r="AL2" t="s">
        <v>6</v>
      </c>
      <c r="AM2" t="s">
        <v>7</v>
      </c>
      <c r="AN2" t="s">
        <v>8</v>
      </c>
      <c r="AO2" t="s">
        <v>9</v>
      </c>
      <c r="AP2" t="s">
        <v>10</v>
      </c>
      <c r="AS2" t="s">
        <v>5</v>
      </c>
      <c r="AT2" t="s">
        <v>6</v>
      </c>
      <c r="AU2" t="s">
        <v>7</v>
      </c>
      <c r="AV2" t="s">
        <v>8</v>
      </c>
      <c r="AW2" t="s">
        <v>9</v>
      </c>
      <c r="AX2" t="s">
        <v>10</v>
      </c>
      <c r="AZ2" t="s">
        <v>5</v>
      </c>
      <c r="BA2" t="s">
        <v>134</v>
      </c>
      <c r="BB2" t="s">
        <v>6</v>
      </c>
      <c r="BC2" t="s">
        <v>7</v>
      </c>
      <c r="BD2" t="s">
        <v>8</v>
      </c>
      <c r="BE2" t="s">
        <v>9</v>
      </c>
      <c r="BF2" t="s">
        <v>10</v>
      </c>
    </row>
    <row r="3" spans="1:58" x14ac:dyDescent="0.3">
      <c r="A3" s="15" t="s">
        <v>135</v>
      </c>
      <c r="B3" s="8">
        <f>AVERAGEA(F3,N3,V3,AD3,AL3,AT3,BB3)</f>
        <v>2824.2096666666671</v>
      </c>
      <c r="C3" s="8">
        <f>STDEVA(F3,N3,V3,AD3,AL3,AT3,BB3)</f>
        <v>3.5795181612428117</v>
      </c>
      <c r="M3">
        <v>2</v>
      </c>
      <c r="N3">
        <v>2821.3809999999999</v>
      </c>
      <c r="O3">
        <v>3.8100000000000002E-2</v>
      </c>
      <c r="P3">
        <v>19.885000000000002</v>
      </c>
      <c r="Q3">
        <v>22.416399999999999</v>
      </c>
      <c r="R3">
        <v>1.8115000000000001</v>
      </c>
      <c r="U3">
        <v>2</v>
      </c>
      <c r="V3">
        <v>2821.3130000000001</v>
      </c>
      <c r="W3">
        <v>8.4400000000000003E-2</v>
      </c>
      <c r="X3">
        <v>20.131900000000002</v>
      </c>
      <c r="Y3">
        <v>22.608799999999999</v>
      </c>
      <c r="Z3">
        <v>4.0537000000000001</v>
      </c>
      <c r="AC3">
        <v>2</v>
      </c>
      <c r="AD3">
        <v>2822.886</v>
      </c>
      <c r="AE3">
        <v>0.16250000000000001</v>
      </c>
      <c r="AF3">
        <v>19.614799999999999</v>
      </c>
      <c r="AG3">
        <v>21.611499999999999</v>
      </c>
      <c r="AH3">
        <v>7.5106000000000002</v>
      </c>
      <c r="AK3">
        <v>1</v>
      </c>
      <c r="AL3">
        <v>2830.5390000000002</v>
      </c>
      <c r="AM3">
        <v>3.0300000000000001E-2</v>
      </c>
      <c r="AN3">
        <v>25.107399999999998</v>
      </c>
      <c r="AO3">
        <v>24.938700000000001</v>
      </c>
      <c r="AP3">
        <v>1.6801999999999999</v>
      </c>
      <c r="AS3">
        <v>2</v>
      </c>
      <c r="AT3">
        <v>2822.8960000000002</v>
      </c>
      <c r="AU3">
        <v>2.1999999999999999E-2</v>
      </c>
      <c r="AV3">
        <v>19.758900000000001</v>
      </c>
      <c r="AW3">
        <v>21.7026</v>
      </c>
      <c r="AX3">
        <v>1.0237000000000001</v>
      </c>
      <c r="AZ3">
        <v>1</v>
      </c>
      <c r="BA3" t="s">
        <v>176</v>
      </c>
      <c r="BB3">
        <v>2826.2429999999999</v>
      </c>
      <c r="BC3">
        <v>0.93820000000000003</v>
      </c>
      <c r="BD3">
        <v>21.036200000000001</v>
      </c>
      <c r="BE3">
        <v>8.3049999999999997</v>
      </c>
      <c r="BF3">
        <v>29.349399999999999</v>
      </c>
    </row>
    <row r="4" spans="1:58" x14ac:dyDescent="0.3">
      <c r="A4" t="s">
        <v>136</v>
      </c>
      <c r="B4" s="17">
        <f t="shared" ref="B4:B14" si="0">AVERAGEA(F4,N4,V4,AD4,AL4,AT4,BB4)</f>
        <v>2850.5737142857142</v>
      </c>
      <c r="C4" s="17">
        <f t="shared" ref="C4:C14" si="1">STDEVA(F4,N4,V4,AD4,AL4,AT4,BB4)</f>
        <v>1.0229147429911303</v>
      </c>
      <c r="E4">
        <v>3</v>
      </c>
      <c r="F4">
        <v>2852.0880000000002</v>
      </c>
      <c r="G4">
        <v>7.7801999999999998</v>
      </c>
      <c r="H4">
        <v>15.1669</v>
      </c>
      <c r="I4">
        <v>0.47670000000000001</v>
      </c>
      <c r="J4">
        <v>129.3329</v>
      </c>
      <c r="M4">
        <v>3</v>
      </c>
      <c r="N4">
        <v>2849.6080000000002</v>
      </c>
      <c r="O4">
        <v>4.1058000000000003</v>
      </c>
      <c r="P4">
        <v>8.2897999999999996</v>
      </c>
      <c r="Q4">
        <v>8.6385000000000005</v>
      </c>
      <c r="R4">
        <v>77.602999999999994</v>
      </c>
      <c r="U4">
        <v>3</v>
      </c>
      <c r="V4">
        <v>2851.7310000000002</v>
      </c>
      <c r="W4">
        <v>7.1651999999999996</v>
      </c>
      <c r="X4">
        <v>9.5130999999999997</v>
      </c>
      <c r="Y4">
        <v>10.0831</v>
      </c>
      <c r="Z4">
        <v>156.98509999999999</v>
      </c>
      <c r="AC4">
        <v>3</v>
      </c>
      <c r="AD4">
        <v>2850.6170000000002</v>
      </c>
      <c r="AE4">
        <v>5.1265999999999998</v>
      </c>
      <c r="AF4">
        <v>8.9671000000000003</v>
      </c>
      <c r="AG4">
        <v>8.9982000000000006</v>
      </c>
      <c r="AH4">
        <v>102.5215</v>
      </c>
      <c r="AK4">
        <v>2</v>
      </c>
      <c r="AL4">
        <v>2849.7040000000002</v>
      </c>
      <c r="AM4">
        <v>4.2525000000000004</v>
      </c>
      <c r="AN4">
        <v>8.1201000000000008</v>
      </c>
      <c r="AO4">
        <v>9.2944999999999993</v>
      </c>
      <c r="AP4">
        <v>83.2941</v>
      </c>
      <c r="AS4">
        <v>3</v>
      </c>
      <c r="AT4">
        <v>2850.6669999999999</v>
      </c>
      <c r="AU4">
        <v>4.5271999999999997</v>
      </c>
      <c r="AV4">
        <v>9.0882000000000005</v>
      </c>
      <c r="AW4">
        <v>9.2927</v>
      </c>
      <c r="AX4">
        <v>92.766300000000001</v>
      </c>
      <c r="AZ4">
        <v>2</v>
      </c>
      <c r="BA4" t="s">
        <v>176</v>
      </c>
      <c r="BB4">
        <v>2849.6010000000001</v>
      </c>
      <c r="BC4">
        <v>3.6335000000000002</v>
      </c>
      <c r="BD4">
        <v>9.4145000000000003</v>
      </c>
      <c r="BE4">
        <v>1.2699</v>
      </c>
      <c r="BF4">
        <v>41.142899999999997</v>
      </c>
    </row>
    <row r="5" spans="1:58" x14ac:dyDescent="0.3">
      <c r="A5" t="s">
        <v>136</v>
      </c>
      <c r="B5" s="17">
        <f t="shared" si="0"/>
        <v>2860.4279999999999</v>
      </c>
      <c r="C5" s="17">
        <f t="shared" si="1"/>
        <v>2.5621565786135418</v>
      </c>
      <c r="E5">
        <v>4</v>
      </c>
      <c r="F5">
        <v>2862.5839999999998</v>
      </c>
      <c r="G5">
        <v>2.6899000000000002</v>
      </c>
      <c r="H5">
        <v>8.9344000000000001</v>
      </c>
      <c r="I5">
        <v>0.99260000000000004</v>
      </c>
      <c r="J5">
        <v>28.308299999999999</v>
      </c>
      <c r="M5">
        <v>4</v>
      </c>
      <c r="N5">
        <v>2860.1080000000002</v>
      </c>
      <c r="O5">
        <v>2.1850999999999998</v>
      </c>
      <c r="P5">
        <v>10.7171</v>
      </c>
      <c r="Q5">
        <v>2.8369</v>
      </c>
      <c r="R5">
        <v>31.4328</v>
      </c>
      <c r="U5">
        <v>4</v>
      </c>
      <c r="V5">
        <v>2862.0819999999999</v>
      </c>
      <c r="W5">
        <v>3.3403</v>
      </c>
      <c r="X5">
        <v>10.2112</v>
      </c>
      <c r="Y5">
        <v>2.5426000000000002</v>
      </c>
      <c r="Z5">
        <v>45.197499999999998</v>
      </c>
      <c r="AC5">
        <v>4</v>
      </c>
      <c r="AD5">
        <v>2861.5329999999999</v>
      </c>
      <c r="AE5">
        <v>2.7387000000000001</v>
      </c>
      <c r="AF5">
        <v>10.5695</v>
      </c>
      <c r="AG5">
        <v>3.2650999999999999</v>
      </c>
      <c r="AH5">
        <v>40.267600000000002</v>
      </c>
      <c r="AK5">
        <v>3</v>
      </c>
      <c r="AL5">
        <v>2860.1370000000002</v>
      </c>
      <c r="AM5">
        <v>2.1360000000000001</v>
      </c>
      <c r="AN5">
        <v>9.6242999999999999</v>
      </c>
      <c r="AO5">
        <v>4.3951000000000002</v>
      </c>
      <c r="AP5">
        <v>32.037100000000002</v>
      </c>
      <c r="AS5">
        <v>4</v>
      </c>
      <c r="AT5">
        <v>2861.5419999999999</v>
      </c>
      <c r="AU5">
        <v>2.3733</v>
      </c>
      <c r="AV5">
        <v>10.3035</v>
      </c>
      <c r="AW5">
        <v>3.5051000000000001</v>
      </c>
      <c r="AX5">
        <v>34.870699999999999</v>
      </c>
      <c r="AZ5">
        <v>3</v>
      </c>
      <c r="BA5" t="s">
        <v>176</v>
      </c>
      <c r="BB5">
        <v>2855.01</v>
      </c>
      <c r="BC5">
        <v>8.5952000000000002</v>
      </c>
      <c r="BD5">
        <v>18.685199999999998</v>
      </c>
      <c r="BE5">
        <v>4.9118000000000004</v>
      </c>
      <c r="BF5">
        <v>215.20650000000001</v>
      </c>
    </row>
    <row r="6" spans="1:58" x14ac:dyDescent="0.3">
      <c r="B6" s="17">
        <f t="shared" si="0"/>
        <v>2872.1415714285718</v>
      </c>
      <c r="C6" s="17">
        <f t="shared" si="1"/>
        <v>0.51408068664463036</v>
      </c>
      <c r="E6">
        <v>5</v>
      </c>
      <c r="F6">
        <v>2872.2359999999999</v>
      </c>
      <c r="G6">
        <v>4.3425000000000002</v>
      </c>
      <c r="H6">
        <v>13.723699999999999</v>
      </c>
      <c r="I6">
        <v>1.2716000000000001</v>
      </c>
      <c r="J6">
        <v>69.052700000000002</v>
      </c>
      <c r="M6">
        <v>5</v>
      </c>
      <c r="N6">
        <v>2871.0909999999999</v>
      </c>
      <c r="O6">
        <v>2.0964999999999998</v>
      </c>
      <c r="P6">
        <v>13.2569</v>
      </c>
      <c r="Q6">
        <v>2.2509000000000001</v>
      </c>
      <c r="R6">
        <v>34.4542</v>
      </c>
      <c r="U6">
        <v>5</v>
      </c>
      <c r="V6">
        <v>2872.4830000000002</v>
      </c>
      <c r="W6">
        <v>4.0692000000000004</v>
      </c>
      <c r="X6">
        <v>12.353999999999999</v>
      </c>
      <c r="Y6">
        <v>2.3576999999999999</v>
      </c>
      <c r="Z6">
        <v>63.449100000000001</v>
      </c>
      <c r="AC6">
        <v>5</v>
      </c>
      <c r="AD6">
        <v>2872.37</v>
      </c>
      <c r="AE6">
        <v>2.7016</v>
      </c>
      <c r="AF6">
        <v>11.9011</v>
      </c>
      <c r="AG6">
        <v>3.6227999999999998</v>
      </c>
      <c r="AH6">
        <v>44.566000000000003</v>
      </c>
      <c r="AK6">
        <v>4</v>
      </c>
      <c r="AL6">
        <v>2871.9839999999999</v>
      </c>
      <c r="AM6">
        <v>2.9539</v>
      </c>
      <c r="AN6">
        <v>13.9335</v>
      </c>
      <c r="AO6">
        <v>5.2599</v>
      </c>
      <c r="AP6">
        <v>60.401600000000002</v>
      </c>
      <c r="AS6">
        <v>5</v>
      </c>
      <c r="AT6">
        <v>2872.1570000000002</v>
      </c>
      <c r="AU6">
        <v>2.4533</v>
      </c>
      <c r="AV6">
        <v>11.4442</v>
      </c>
      <c r="AW6">
        <v>3.8388</v>
      </c>
      <c r="AX6">
        <v>39.887099999999997</v>
      </c>
      <c r="AZ6">
        <v>4</v>
      </c>
      <c r="BA6" t="s">
        <v>176</v>
      </c>
      <c r="BB6">
        <v>2872.67</v>
      </c>
      <c r="BC6">
        <v>1.571</v>
      </c>
      <c r="BD6">
        <v>5.7572999999999999</v>
      </c>
      <c r="BE6">
        <v>4.6032999999999999</v>
      </c>
      <c r="BF6">
        <v>17.8325</v>
      </c>
    </row>
    <row r="7" spans="1:58" x14ac:dyDescent="0.3">
      <c r="B7" s="17">
        <f t="shared" si="0"/>
        <v>2886.0961428571431</v>
      </c>
      <c r="C7" s="17">
        <f t="shared" si="1"/>
        <v>5.5037949461734268</v>
      </c>
      <c r="E7">
        <v>6</v>
      </c>
      <c r="F7">
        <v>2885.1149999999998</v>
      </c>
      <c r="G7">
        <v>3.4944000000000002</v>
      </c>
      <c r="H7">
        <v>16.173999999999999</v>
      </c>
      <c r="I7">
        <v>1.2642</v>
      </c>
      <c r="J7">
        <v>64.640900000000002</v>
      </c>
      <c r="M7">
        <v>6</v>
      </c>
      <c r="N7">
        <v>2882.9690000000001</v>
      </c>
      <c r="O7">
        <v>2.7452000000000001</v>
      </c>
      <c r="P7">
        <v>16.4161</v>
      </c>
      <c r="Q7">
        <v>2.8249</v>
      </c>
      <c r="R7">
        <v>55.976399999999998</v>
      </c>
      <c r="U7">
        <v>6</v>
      </c>
      <c r="V7">
        <v>2883.817</v>
      </c>
      <c r="W7">
        <v>4.1242000000000001</v>
      </c>
      <c r="X7">
        <v>16.401900000000001</v>
      </c>
      <c r="Y7">
        <v>1.9248000000000001</v>
      </c>
      <c r="Z7">
        <v>80.115399999999994</v>
      </c>
      <c r="AC7">
        <v>6</v>
      </c>
      <c r="AD7">
        <v>2883.761</v>
      </c>
      <c r="AE7">
        <v>3.2844000000000002</v>
      </c>
      <c r="AF7">
        <v>16.462299999999999</v>
      </c>
      <c r="AG7">
        <v>3.6496</v>
      </c>
      <c r="AH7">
        <v>70.036100000000005</v>
      </c>
      <c r="AK7">
        <v>5</v>
      </c>
      <c r="AL7">
        <v>2884.8240000000001</v>
      </c>
      <c r="AM7">
        <v>3.3553999999999999</v>
      </c>
      <c r="AN7">
        <v>15.2424</v>
      </c>
      <c r="AO7">
        <v>3.7746</v>
      </c>
      <c r="AP7">
        <v>67.6755</v>
      </c>
      <c r="AS7">
        <v>6</v>
      </c>
      <c r="AT7">
        <v>2883.7179999999998</v>
      </c>
      <c r="AU7">
        <v>3.0253000000000001</v>
      </c>
      <c r="AV7">
        <v>16.125</v>
      </c>
      <c r="AW7">
        <v>3.6568999999999998</v>
      </c>
      <c r="AX7">
        <v>63.4589</v>
      </c>
      <c r="AZ7">
        <v>5</v>
      </c>
      <c r="BA7" t="s">
        <v>176</v>
      </c>
      <c r="BB7">
        <v>2898.4690000000001</v>
      </c>
      <c r="BC7">
        <v>16.687000000000001</v>
      </c>
      <c r="BD7">
        <v>62.590600000000002</v>
      </c>
      <c r="BE7">
        <v>4.5438000000000001</v>
      </c>
      <c r="BF7">
        <v>1188.2773</v>
      </c>
    </row>
    <row r="8" spans="1:58" x14ac:dyDescent="0.3">
      <c r="B8" s="17">
        <f t="shared" si="0"/>
        <v>2903.521571428571</v>
      </c>
      <c r="C8" s="17">
        <f t="shared" si="1"/>
        <v>14.077020729509766</v>
      </c>
      <c r="E8">
        <v>7</v>
      </c>
      <c r="F8">
        <v>2898.7350000000001</v>
      </c>
      <c r="G8">
        <v>2.3228</v>
      </c>
      <c r="H8">
        <v>16.650600000000001</v>
      </c>
      <c r="I8">
        <v>2.2094</v>
      </c>
      <c r="J8">
        <v>46.427700000000002</v>
      </c>
      <c r="M8">
        <v>7</v>
      </c>
      <c r="N8">
        <v>2897.701</v>
      </c>
      <c r="O8">
        <v>1.9925999999999999</v>
      </c>
      <c r="P8">
        <v>17.0443</v>
      </c>
      <c r="Q8">
        <v>4.1619000000000002</v>
      </c>
      <c r="R8">
        <v>44.822600000000001</v>
      </c>
      <c r="U8">
        <v>7</v>
      </c>
      <c r="V8">
        <v>2897.364</v>
      </c>
      <c r="W8">
        <v>4.2424999999999997</v>
      </c>
      <c r="X8">
        <v>17.280100000000001</v>
      </c>
      <c r="Y8">
        <v>4.9725000000000001</v>
      </c>
      <c r="Z8">
        <v>100.25749999999999</v>
      </c>
      <c r="AC8">
        <v>7</v>
      </c>
      <c r="AD8">
        <v>2898.3449999999998</v>
      </c>
      <c r="AE8">
        <v>2.85</v>
      </c>
      <c r="AF8">
        <v>17.555199999999999</v>
      </c>
      <c r="AG8">
        <v>4.8986999999999998</v>
      </c>
      <c r="AH8">
        <v>67.940100000000001</v>
      </c>
      <c r="AK8">
        <v>6</v>
      </c>
      <c r="AL8">
        <v>2898.759</v>
      </c>
      <c r="AM8">
        <v>3.5743</v>
      </c>
      <c r="AN8">
        <v>16.052199999999999</v>
      </c>
      <c r="AO8">
        <v>3.8725999999999998</v>
      </c>
      <c r="AP8">
        <v>75.520700000000005</v>
      </c>
      <c r="AS8">
        <v>7</v>
      </c>
      <c r="AT8">
        <v>2898.3229999999999</v>
      </c>
      <c r="AU8">
        <v>2.7480000000000002</v>
      </c>
      <c r="AV8">
        <v>17.170300000000001</v>
      </c>
      <c r="AW8">
        <v>5.0301999999999998</v>
      </c>
      <c r="AX8">
        <v>64.797799999999995</v>
      </c>
      <c r="AZ8">
        <v>6</v>
      </c>
      <c r="BA8" t="s">
        <v>176</v>
      </c>
      <c r="BB8">
        <v>2935.424</v>
      </c>
      <c r="BC8">
        <v>8.7758000000000003</v>
      </c>
      <c r="BD8">
        <v>17.067799999999998</v>
      </c>
      <c r="BE8">
        <v>20.4283</v>
      </c>
      <c r="BF8">
        <v>371.42750000000001</v>
      </c>
    </row>
    <row r="9" spans="1:58" x14ac:dyDescent="0.3">
      <c r="B9" s="17">
        <f t="shared" si="0"/>
        <v>2916.8751428571436</v>
      </c>
      <c r="C9" s="17">
        <f t="shared" si="1"/>
        <v>19.423539099321125</v>
      </c>
      <c r="E9">
        <v>8</v>
      </c>
      <c r="F9">
        <v>2908.6030000000001</v>
      </c>
      <c r="G9">
        <v>6.9099999999999995E-2</v>
      </c>
      <c r="H9">
        <v>9.2939000000000007</v>
      </c>
      <c r="I9">
        <v>11.517899999999999</v>
      </c>
      <c r="J9">
        <v>1.6308</v>
      </c>
      <c r="M9">
        <v>8</v>
      </c>
      <c r="N9">
        <v>2908.2649999999999</v>
      </c>
      <c r="O9">
        <v>0.46329999999999999</v>
      </c>
      <c r="P9">
        <v>9.2148000000000003</v>
      </c>
      <c r="Q9">
        <v>11.896800000000001</v>
      </c>
      <c r="R9">
        <v>11.1341</v>
      </c>
      <c r="U9">
        <v>8</v>
      </c>
      <c r="V9">
        <v>2909.636</v>
      </c>
      <c r="W9">
        <v>1.2748999999999999</v>
      </c>
      <c r="X9">
        <v>9.891</v>
      </c>
      <c r="Y9">
        <v>12.4038</v>
      </c>
      <c r="Z9">
        <v>32.260899999999999</v>
      </c>
      <c r="AC9">
        <v>8</v>
      </c>
      <c r="AD9">
        <v>2909.34</v>
      </c>
      <c r="AE9">
        <v>0.64390000000000003</v>
      </c>
      <c r="AF9">
        <v>9.5501000000000005</v>
      </c>
      <c r="AG9">
        <v>12.0967</v>
      </c>
      <c r="AH9">
        <v>15.835699999999999</v>
      </c>
      <c r="AK9">
        <v>7</v>
      </c>
      <c r="AL9">
        <v>2911.2710000000002</v>
      </c>
      <c r="AM9">
        <v>2.9405999999999999</v>
      </c>
      <c r="AN9">
        <v>14.555400000000001</v>
      </c>
      <c r="AO9">
        <v>5.2503000000000002</v>
      </c>
      <c r="AP9">
        <v>61.999600000000001</v>
      </c>
      <c r="AS9">
        <v>8</v>
      </c>
      <c r="AT9">
        <v>2910.145</v>
      </c>
      <c r="AU9">
        <v>0.70840000000000003</v>
      </c>
      <c r="AV9">
        <v>10.023099999999999</v>
      </c>
      <c r="AW9">
        <v>12.432499999999999</v>
      </c>
      <c r="AX9">
        <v>18.036799999999999</v>
      </c>
      <c r="AZ9">
        <v>7</v>
      </c>
      <c r="BA9" t="s">
        <v>176</v>
      </c>
      <c r="BB9">
        <v>2960.866</v>
      </c>
      <c r="BC9">
        <v>3.7385999999999999</v>
      </c>
      <c r="BD9">
        <v>7.5355999999999996</v>
      </c>
      <c r="BE9">
        <v>21.924900000000001</v>
      </c>
      <c r="BF9">
        <v>138.1003</v>
      </c>
    </row>
    <row r="10" spans="1:58" x14ac:dyDescent="0.3">
      <c r="B10" s="17">
        <f t="shared" si="0"/>
        <v>2931.463285714286</v>
      </c>
      <c r="C10" s="17">
        <f t="shared" si="1"/>
        <v>23.347922967680844</v>
      </c>
      <c r="E10">
        <v>9</v>
      </c>
      <c r="F10">
        <v>2918.9549999999999</v>
      </c>
      <c r="G10">
        <v>11.7437</v>
      </c>
      <c r="H10">
        <v>18.3584</v>
      </c>
      <c r="I10">
        <v>70.023200000000003</v>
      </c>
      <c r="J10">
        <v>1346.6754000000001</v>
      </c>
      <c r="M10">
        <v>9</v>
      </c>
      <c r="N10">
        <v>2921.835</v>
      </c>
      <c r="O10">
        <v>4.7869000000000002</v>
      </c>
      <c r="P10">
        <v>21.212</v>
      </c>
      <c r="Q10">
        <v>48.430999999999997</v>
      </c>
      <c r="R10">
        <v>404.86349999999999</v>
      </c>
      <c r="U10">
        <v>9</v>
      </c>
      <c r="V10">
        <v>2924.6849999999999</v>
      </c>
      <c r="W10">
        <v>9.218</v>
      </c>
      <c r="X10">
        <v>22.456099999999999</v>
      </c>
      <c r="Y10">
        <v>41.078000000000003</v>
      </c>
      <c r="Z10">
        <v>691.94529999999997</v>
      </c>
      <c r="AC10">
        <v>9</v>
      </c>
      <c r="AD10">
        <v>2923.09</v>
      </c>
      <c r="AE10">
        <v>5.8197999999999999</v>
      </c>
      <c r="AF10">
        <v>22.048500000000001</v>
      </c>
      <c r="AG10">
        <v>38.282899999999998</v>
      </c>
      <c r="AH10">
        <v>412.29489999999998</v>
      </c>
      <c r="AK10">
        <v>8</v>
      </c>
      <c r="AL10">
        <v>2924.1930000000002</v>
      </c>
      <c r="AM10">
        <v>3.149</v>
      </c>
      <c r="AN10">
        <v>15.273999999999999</v>
      </c>
      <c r="AO10">
        <v>4.8879000000000001</v>
      </c>
      <c r="AP10">
        <v>67.477099999999993</v>
      </c>
      <c r="AS10">
        <v>9</v>
      </c>
      <c r="AT10">
        <v>2923.2469999999998</v>
      </c>
      <c r="AU10">
        <v>5.0862999999999996</v>
      </c>
      <c r="AV10">
        <v>22.588000000000001</v>
      </c>
      <c r="AW10">
        <v>33.744799999999998</v>
      </c>
      <c r="AX10">
        <v>330.79939999999999</v>
      </c>
      <c r="AZ10">
        <v>8</v>
      </c>
      <c r="BA10" t="s">
        <v>176</v>
      </c>
      <c r="BB10">
        <v>2984.2379999999998</v>
      </c>
      <c r="BC10">
        <v>3.6615000000000002</v>
      </c>
      <c r="BD10">
        <v>36.934899999999999</v>
      </c>
      <c r="BE10">
        <v>39.264899999999997</v>
      </c>
      <c r="BF10">
        <v>311.17959999999999</v>
      </c>
    </row>
    <row r="11" spans="1:58" x14ac:dyDescent="0.3">
      <c r="A11" t="s">
        <v>137</v>
      </c>
      <c r="B11" s="17">
        <f t="shared" si="0"/>
        <v>2937.8739999999998</v>
      </c>
      <c r="C11" s="17">
        <f t="shared" si="1"/>
        <v>0.81362669572714141</v>
      </c>
      <c r="E11">
        <v>10</v>
      </c>
      <c r="F11">
        <v>2936.3960000000002</v>
      </c>
      <c r="G11">
        <v>1.6251</v>
      </c>
      <c r="H11">
        <v>10.0145</v>
      </c>
      <c r="I11">
        <v>4.5570000000000004</v>
      </c>
      <c r="J11">
        <v>25.339600000000001</v>
      </c>
      <c r="M11">
        <v>10</v>
      </c>
      <c r="N11">
        <v>2938.183</v>
      </c>
      <c r="O11">
        <v>0.80369999999999997</v>
      </c>
      <c r="P11">
        <v>8.5345999999999993</v>
      </c>
      <c r="Q11">
        <v>6.3335999999999997</v>
      </c>
      <c r="R11">
        <v>13.036</v>
      </c>
      <c r="U11">
        <v>10</v>
      </c>
      <c r="V11">
        <v>2937.8229999999999</v>
      </c>
      <c r="W11">
        <v>1.9874000000000001</v>
      </c>
      <c r="X11">
        <v>9.4666999999999994</v>
      </c>
      <c r="Y11">
        <v>8.3112999999999992</v>
      </c>
      <c r="Z11">
        <v>38.944899999999997</v>
      </c>
      <c r="AC11">
        <v>10</v>
      </c>
      <c r="AD11">
        <v>2938.598</v>
      </c>
      <c r="AE11">
        <v>1.1805000000000001</v>
      </c>
      <c r="AF11">
        <v>8.7091999999999992</v>
      </c>
      <c r="AG11">
        <v>8.0547000000000004</v>
      </c>
      <c r="AH11">
        <v>21.893799999999999</v>
      </c>
      <c r="AK11">
        <v>9</v>
      </c>
      <c r="AL11">
        <v>2937.6860000000001</v>
      </c>
      <c r="AM11">
        <v>2.9064999999999999</v>
      </c>
      <c r="AN11">
        <v>12.96</v>
      </c>
      <c r="AO11">
        <v>6.8121999999999998</v>
      </c>
      <c r="AP11">
        <v>61.720399999999998</v>
      </c>
      <c r="AS11">
        <v>10</v>
      </c>
      <c r="AT11">
        <v>2938.558</v>
      </c>
      <c r="AU11">
        <v>1.1781999999999999</v>
      </c>
      <c r="AV11">
        <v>9.1819000000000006</v>
      </c>
      <c r="AW11">
        <v>9.0460999999999991</v>
      </c>
      <c r="AX11">
        <v>23.8721</v>
      </c>
      <c r="BE11" t="s">
        <v>12</v>
      </c>
      <c r="BF11">
        <f>SUM(BF3:BF10)</f>
        <v>2312.5160000000001</v>
      </c>
    </row>
    <row r="12" spans="1:58" x14ac:dyDescent="0.3">
      <c r="A12" t="s">
        <v>138</v>
      </c>
      <c r="B12" s="17">
        <f t="shared" si="0"/>
        <v>2960.8511666666659</v>
      </c>
      <c r="C12" s="17">
        <f t="shared" si="1"/>
        <v>2.4336525977769328</v>
      </c>
      <c r="E12">
        <v>11</v>
      </c>
      <c r="F12">
        <v>2964.0279999999998</v>
      </c>
      <c r="G12">
        <v>0.61609999999999998</v>
      </c>
      <c r="H12">
        <v>8.7965</v>
      </c>
      <c r="I12">
        <v>3.5809000000000002</v>
      </c>
      <c r="J12">
        <v>8.1388999999999996</v>
      </c>
      <c r="M12">
        <v>11</v>
      </c>
      <c r="N12">
        <v>2961.45</v>
      </c>
      <c r="O12">
        <v>0.59019999999999995</v>
      </c>
      <c r="P12">
        <v>12.283899999999999</v>
      </c>
      <c r="Q12">
        <v>6.2465000000000002</v>
      </c>
      <c r="R12">
        <v>11.7394</v>
      </c>
      <c r="U12">
        <v>11</v>
      </c>
      <c r="V12">
        <v>2962.0419999999999</v>
      </c>
      <c r="W12">
        <v>1.3774</v>
      </c>
      <c r="X12">
        <v>16.9146</v>
      </c>
      <c r="Y12">
        <v>9.7651000000000003</v>
      </c>
      <c r="Z12">
        <v>39.616500000000002</v>
      </c>
      <c r="AC12">
        <v>11</v>
      </c>
      <c r="AD12">
        <v>2960.76</v>
      </c>
      <c r="AE12">
        <v>0.85389999999999999</v>
      </c>
      <c r="AF12">
        <v>14.6189</v>
      </c>
      <c r="AG12">
        <v>9.4835999999999991</v>
      </c>
      <c r="AH12">
        <v>22.2971</v>
      </c>
      <c r="AK12">
        <v>10</v>
      </c>
      <c r="AL12">
        <v>2956.703</v>
      </c>
      <c r="AM12">
        <v>1.7618</v>
      </c>
      <c r="AN12">
        <v>21.604099999999999</v>
      </c>
      <c r="AO12">
        <v>11.8744</v>
      </c>
      <c r="AP12">
        <v>63.405099999999997</v>
      </c>
      <c r="AS12">
        <v>11</v>
      </c>
      <c r="AT12">
        <v>2960.1239999999998</v>
      </c>
      <c r="AU12">
        <v>0.88990000000000002</v>
      </c>
      <c r="AV12">
        <v>14.857200000000001</v>
      </c>
      <c r="AW12">
        <v>9.9360999999999997</v>
      </c>
      <c r="AX12">
        <v>23.936199999999999</v>
      </c>
      <c r="BF12">
        <f>BF3/BF11*100</f>
        <v>1.2691544620664246</v>
      </c>
    </row>
    <row r="13" spans="1:58" x14ac:dyDescent="0.3">
      <c r="A13" t="s">
        <v>138</v>
      </c>
      <c r="B13" s="17">
        <f t="shared" si="0"/>
        <v>2983.9421666666663</v>
      </c>
      <c r="C13" s="17">
        <f t="shared" si="1"/>
        <v>1.9803176933680915</v>
      </c>
      <c r="E13">
        <v>12</v>
      </c>
      <c r="F13">
        <v>2985.665</v>
      </c>
      <c r="G13">
        <v>0.86870000000000003</v>
      </c>
      <c r="H13">
        <v>17.0639</v>
      </c>
      <c r="I13">
        <v>27.5365</v>
      </c>
      <c r="J13">
        <v>45.135899999999999</v>
      </c>
      <c r="M13">
        <v>12</v>
      </c>
      <c r="N13">
        <v>2983.6019999999999</v>
      </c>
      <c r="O13">
        <v>0.59330000000000005</v>
      </c>
      <c r="P13">
        <v>18.931100000000001</v>
      </c>
      <c r="Q13">
        <v>27.3553</v>
      </c>
      <c r="R13">
        <v>31.601400000000002</v>
      </c>
      <c r="U13">
        <v>12</v>
      </c>
      <c r="V13">
        <v>2986.5140000000001</v>
      </c>
      <c r="W13">
        <v>1.8551</v>
      </c>
      <c r="X13">
        <v>26.430599999999998</v>
      </c>
      <c r="Y13">
        <v>32.221499999999999</v>
      </c>
      <c r="Z13">
        <v>123.0643</v>
      </c>
      <c r="AC13">
        <v>12</v>
      </c>
      <c r="AD13">
        <v>2982.0630000000001</v>
      </c>
      <c r="AE13">
        <v>0.90800000000000003</v>
      </c>
      <c r="AF13">
        <v>25.441199999999998</v>
      </c>
      <c r="AG13">
        <v>31.5733</v>
      </c>
      <c r="AH13">
        <v>58.648499999999999</v>
      </c>
      <c r="AK13">
        <v>11</v>
      </c>
      <c r="AL13">
        <v>2984.3580000000002</v>
      </c>
      <c r="AM13">
        <v>0.79879999999999995</v>
      </c>
      <c r="AN13">
        <v>27.098199999999999</v>
      </c>
      <c r="AO13">
        <v>18.395800000000001</v>
      </c>
      <c r="AP13">
        <v>39.3874</v>
      </c>
      <c r="AS13">
        <v>12</v>
      </c>
      <c r="AT13">
        <v>2981.451</v>
      </c>
      <c r="AU13">
        <v>0.86209999999999998</v>
      </c>
      <c r="AV13">
        <v>25.3888</v>
      </c>
      <c r="AW13">
        <v>30.7515</v>
      </c>
      <c r="AX13">
        <v>54.708199999999998</v>
      </c>
    </row>
    <row r="14" spans="1:58" x14ac:dyDescent="0.3">
      <c r="B14" s="17">
        <f t="shared" si="0"/>
        <v>3028.1118333333329</v>
      </c>
      <c r="C14" s="17">
        <f t="shared" si="1"/>
        <v>6.0507252595591057</v>
      </c>
      <c r="E14">
        <v>13</v>
      </c>
      <c r="F14">
        <v>3033.0859999999998</v>
      </c>
      <c r="G14">
        <v>2.7799999999999998E-2</v>
      </c>
      <c r="H14">
        <v>21.799499999999998</v>
      </c>
      <c r="I14">
        <v>32.611600000000003</v>
      </c>
      <c r="J14">
        <v>1.7484</v>
      </c>
      <c r="M14">
        <v>13</v>
      </c>
      <c r="N14">
        <v>3032.893</v>
      </c>
      <c r="O14">
        <v>8.5000000000000006E-3</v>
      </c>
      <c r="P14">
        <v>21.801400000000001</v>
      </c>
      <c r="Q14">
        <v>32.224200000000003</v>
      </c>
      <c r="R14">
        <v>0.5282</v>
      </c>
      <c r="U14">
        <v>13</v>
      </c>
      <c r="V14">
        <v>3028.7939999999999</v>
      </c>
      <c r="W14">
        <v>0.14630000000000001</v>
      </c>
      <c r="X14">
        <v>21.6145</v>
      </c>
      <c r="Y14">
        <v>31.603100000000001</v>
      </c>
      <c r="Z14">
        <v>8.9702999999999999</v>
      </c>
      <c r="AC14">
        <v>13</v>
      </c>
      <c r="AD14">
        <v>3028.6660000000002</v>
      </c>
      <c r="AE14">
        <v>4.2500000000000003E-2</v>
      </c>
      <c r="AF14">
        <v>21.7379</v>
      </c>
      <c r="AG14">
        <v>31.677600000000002</v>
      </c>
      <c r="AH14">
        <v>2.6135000000000002</v>
      </c>
      <c r="AK14">
        <v>12</v>
      </c>
      <c r="AL14">
        <v>3016.5219999999999</v>
      </c>
      <c r="AM14">
        <v>3.3399999999999999E-2</v>
      </c>
      <c r="AN14">
        <v>20.779399999999999</v>
      </c>
      <c r="AO14">
        <v>20.327100000000002</v>
      </c>
      <c r="AP14">
        <v>1.5214000000000001</v>
      </c>
      <c r="AS14">
        <v>13</v>
      </c>
      <c r="AT14">
        <v>3028.71</v>
      </c>
      <c r="AU14">
        <v>1.9E-3</v>
      </c>
      <c r="AV14">
        <v>21.908999999999999</v>
      </c>
      <c r="AW14">
        <v>31.776700000000002</v>
      </c>
      <c r="AX14">
        <v>0.11840000000000001</v>
      </c>
    </row>
    <row r="15" spans="1:58" x14ac:dyDescent="0.3">
      <c r="A15" t="s">
        <v>12</v>
      </c>
      <c r="J15" s="1">
        <f>SUM(J4:J14)</f>
        <v>1766.4314999999999</v>
      </c>
      <c r="R15" s="1">
        <f>SUM(R4:R14)</f>
        <v>717.19159999999999</v>
      </c>
      <c r="Z15" s="1">
        <f>SUM(Z4:Z14)</f>
        <v>1380.8067999999998</v>
      </c>
      <c r="AH15" s="1">
        <f>SUM(AH4:AH14)</f>
        <v>858.91480000000013</v>
      </c>
      <c r="AP15" s="1">
        <f>SUM(AP4:AP14)</f>
        <v>614.43999999999983</v>
      </c>
      <c r="AX15" s="1">
        <f>SUM(AX4:AX14)</f>
        <v>747.25189999999998</v>
      </c>
    </row>
    <row r="16" spans="1:58" x14ac:dyDescent="0.3">
      <c r="A16" s="15" t="s">
        <v>135</v>
      </c>
      <c r="B16" s="8"/>
      <c r="C16" s="16"/>
      <c r="J16" s="9">
        <f>J4</f>
        <v>129.3329</v>
      </c>
      <c r="R16" s="9">
        <f>R4</f>
        <v>77.602999999999994</v>
      </c>
      <c r="Z16" s="9">
        <f>Z4</f>
        <v>156.98509999999999</v>
      </c>
      <c r="AH16" s="9">
        <f>AH4</f>
        <v>102.5215</v>
      </c>
      <c r="AP16" s="9">
        <f>AP4</f>
        <v>83.2941</v>
      </c>
      <c r="AX16" s="9">
        <f>AX4</f>
        <v>92.766300000000001</v>
      </c>
    </row>
    <row r="17" spans="1:50" x14ac:dyDescent="0.3">
      <c r="A17" s="15" t="s">
        <v>139</v>
      </c>
      <c r="B17" s="8"/>
      <c r="C17" s="16"/>
      <c r="J17" s="9">
        <f>J5+J6</f>
        <v>97.361000000000004</v>
      </c>
      <c r="R17" s="9">
        <f>R5+R6</f>
        <v>65.887</v>
      </c>
      <c r="Z17" s="9">
        <f>Z5+Z6</f>
        <v>108.64660000000001</v>
      </c>
      <c r="AH17" s="9">
        <f>AH5+AH6</f>
        <v>84.833600000000004</v>
      </c>
      <c r="AP17" s="9">
        <f>AP5+AP6</f>
        <v>92.438700000000011</v>
      </c>
      <c r="AX17" s="9">
        <f>AX5+AX6</f>
        <v>74.757800000000003</v>
      </c>
    </row>
    <row r="18" spans="1:50" x14ac:dyDescent="0.3">
      <c r="A18" t="s">
        <v>140</v>
      </c>
      <c r="J18" s="1">
        <f>J11+J12+J13</f>
        <v>78.614399999999989</v>
      </c>
      <c r="R18" s="1">
        <f>R11+R12+R13</f>
        <v>56.376800000000003</v>
      </c>
      <c r="Z18" s="1">
        <f>Z11+Z12+Z13</f>
        <v>201.62569999999999</v>
      </c>
      <c r="AH18" s="1">
        <f>AH11+AH12+AH13</f>
        <v>102.8394</v>
      </c>
      <c r="AP18" s="1">
        <f>AP11+AP12+AP13</f>
        <v>164.5129</v>
      </c>
      <c r="AX18" s="1">
        <f>AX11+AX12+AX13</f>
        <v>102.51650000000001</v>
      </c>
    </row>
    <row r="19" spans="1:50" x14ac:dyDescent="0.3">
      <c r="A19" s="15" t="s">
        <v>141</v>
      </c>
      <c r="B19" s="8"/>
      <c r="C19" s="16"/>
      <c r="J19" s="9">
        <f>J18/J17</f>
        <v>0.80745267612288274</v>
      </c>
      <c r="R19" s="9">
        <f>R18/R17-$I19</f>
        <v>0.85565893120038861</v>
      </c>
      <c r="Z19" s="9">
        <f>Z18/Z17-$I19</f>
        <v>1.8557939226814275</v>
      </c>
      <c r="AH19" s="9">
        <f>AH18/AH17-$I19</f>
        <v>1.2122484487278624</v>
      </c>
      <c r="AP19" s="9">
        <f>AP18/AP17-$I19</f>
        <v>1.7796972480140891</v>
      </c>
      <c r="AX19" s="9">
        <f>AX18/AX17-$I19</f>
        <v>1.3713151002303439</v>
      </c>
    </row>
    <row r="20" spans="1:50" x14ac:dyDescent="0.3">
      <c r="A20" t="s">
        <v>142</v>
      </c>
      <c r="J20" s="1">
        <f>J16/J17</f>
        <v>1.3283850823224903</v>
      </c>
      <c r="R20" s="1">
        <f>R16/R17-$I20</f>
        <v>1.1778196002246268</v>
      </c>
      <c r="Z20" s="1">
        <f>Z16/Z17-$I20</f>
        <v>1.4449149812327304</v>
      </c>
      <c r="AH20" s="1">
        <f>AH16/AH17-$I20</f>
        <v>1.2085011127666396</v>
      </c>
      <c r="AP20" s="1">
        <f>AP16/AP17-$I20</f>
        <v>0.90107390086619554</v>
      </c>
      <c r="AX20" s="1">
        <f>AX16/AX17-$I20</f>
        <v>1.2408912514814507</v>
      </c>
    </row>
    <row r="21" spans="1:50" x14ac:dyDescent="0.3">
      <c r="J21">
        <f>J4/J15*100</f>
        <v>7.3217048042904578</v>
      </c>
      <c r="AH21">
        <f>AH4/AH15*100</f>
        <v>11.936166427682931</v>
      </c>
      <c r="AP21">
        <f>AP4/AP15*100</f>
        <v>13.556099863290155</v>
      </c>
      <c r="AX21">
        <f>AX3/AX15*100</f>
        <v>0.1369953023873208</v>
      </c>
    </row>
    <row r="22" spans="1:50" x14ac:dyDescent="0.3">
      <c r="A22" s="2" t="s">
        <v>143</v>
      </c>
      <c r="B22" s="2" t="s">
        <v>3</v>
      </c>
      <c r="C22" s="6" t="s">
        <v>4</v>
      </c>
      <c r="E22" t="s">
        <v>5</v>
      </c>
      <c r="F22" t="s">
        <v>6</v>
      </c>
      <c r="G22" t="s">
        <v>7</v>
      </c>
      <c r="H22" t="s">
        <v>8</v>
      </c>
      <c r="I22" t="s">
        <v>9</v>
      </c>
      <c r="J22" t="s">
        <v>10</v>
      </c>
      <c r="M22" t="s">
        <v>5</v>
      </c>
      <c r="N22" t="s">
        <v>6</v>
      </c>
      <c r="O22" t="s">
        <v>7</v>
      </c>
      <c r="P22" t="s">
        <v>8</v>
      </c>
      <c r="Q22" t="s">
        <v>9</v>
      </c>
      <c r="R22" t="s">
        <v>10</v>
      </c>
      <c r="U22" t="s">
        <v>5</v>
      </c>
      <c r="V22" t="s">
        <v>6</v>
      </c>
      <c r="W22" t="s">
        <v>7</v>
      </c>
      <c r="X22" t="s">
        <v>8</v>
      </c>
      <c r="Y22" t="s">
        <v>9</v>
      </c>
      <c r="Z22" t="s">
        <v>10</v>
      </c>
      <c r="AC22" t="s">
        <v>5</v>
      </c>
      <c r="AD22" t="s">
        <v>6</v>
      </c>
      <c r="AE22" t="s">
        <v>7</v>
      </c>
      <c r="AF22" t="s">
        <v>8</v>
      </c>
      <c r="AG22" t="s">
        <v>9</v>
      </c>
      <c r="AH22" t="s">
        <v>10</v>
      </c>
      <c r="AK22" t="s">
        <v>5</v>
      </c>
      <c r="AL22" t="s">
        <v>6</v>
      </c>
      <c r="AM22" t="s">
        <v>7</v>
      </c>
      <c r="AN22" t="s">
        <v>8</v>
      </c>
      <c r="AO22" t="s">
        <v>9</v>
      </c>
      <c r="AP22" t="s">
        <v>10</v>
      </c>
      <c r="AS22" t="s">
        <v>5</v>
      </c>
      <c r="AT22" t="s">
        <v>6</v>
      </c>
      <c r="AU22" t="s">
        <v>7</v>
      </c>
      <c r="AV22" t="s">
        <v>8</v>
      </c>
      <c r="AW22" t="s">
        <v>9</v>
      </c>
      <c r="AX22" t="s">
        <v>10</v>
      </c>
    </row>
    <row r="23" spans="1:50" x14ac:dyDescent="0.3">
      <c r="A23" t="s">
        <v>145</v>
      </c>
      <c r="B23" s="17">
        <f t="shared" ref="B23:B24" si="2">AVERAGEA(F23,N23,V23,AD23,AL23,AT23,BB23)</f>
        <v>1643.1673333333335</v>
      </c>
      <c r="C23" s="17">
        <f t="shared" ref="C23:C24" si="3">STDEVA(F23,N23,V23,AD23,AL23,AT23,BB23)</f>
        <v>0.53889170216906879</v>
      </c>
      <c r="E23">
        <v>1</v>
      </c>
      <c r="F23">
        <v>1643.162</v>
      </c>
      <c r="G23">
        <v>1.4283999999999999</v>
      </c>
      <c r="H23">
        <v>12.266400000000001</v>
      </c>
      <c r="I23">
        <v>16.234100000000002</v>
      </c>
      <c r="J23">
        <v>46.319699999999997</v>
      </c>
      <c r="M23">
        <v>1</v>
      </c>
      <c r="N23">
        <v>1642.8689999999999</v>
      </c>
      <c r="O23">
        <v>0.76639999999999997</v>
      </c>
      <c r="P23">
        <v>9.0500000000000007</v>
      </c>
      <c r="Q23">
        <v>17.3065</v>
      </c>
      <c r="R23">
        <v>23.9435</v>
      </c>
      <c r="U23">
        <v>1</v>
      </c>
      <c r="V23">
        <v>1644.155</v>
      </c>
      <c r="W23">
        <v>0.95599999999999996</v>
      </c>
      <c r="X23">
        <v>13.091200000000001</v>
      </c>
      <c r="Y23">
        <v>19.5581</v>
      </c>
      <c r="Z23">
        <v>35.960099999999997</v>
      </c>
      <c r="AC23">
        <v>1</v>
      </c>
      <c r="AD23">
        <v>1643.287</v>
      </c>
      <c r="AE23">
        <v>0.86970000000000003</v>
      </c>
      <c r="AF23">
        <v>13.5281</v>
      </c>
      <c r="AG23">
        <v>13.4488</v>
      </c>
      <c r="AH23">
        <v>26.0306</v>
      </c>
      <c r="AK23">
        <v>1</v>
      </c>
      <c r="AL23">
        <v>1642.924</v>
      </c>
      <c r="AM23">
        <v>0.71009999999999995</v>
      </c>
      <c r="AN23">
        <v>23.7804</v>
      </c>
      <c r="AP23">
        <v>17.975300000000001</v>
      </c>
      <c r="AS23">
        <v>1</v>
      </c>
      <c r="AT23">
        <v>1642.607</v>
      </c>
      <c r="AU23">
        <v>0.73719999999999997</v>
      </c>
      <c r="AV23">
        <v>22.6282</v>
      </c>
      <c r="AX23">
        <v>17.757200000000001</v>
      </c>
    </row>
    <row r="24" spans="1:50" x14ac:dyDescent="0.3">
      <c r="A24" t="s">
        <v>146</v>
      </c>
      <c r="B24" s="17">
        <f t="shared" si="2"/>
        <v>1660.6613333333335</v>
      </c>
      <c r="C24" s="17">
        <f t="shared" si="3"/>
        <v>1.4288358431487833</v>
      </c>
      <c r="E24">
        <v>2</v>
      </c>
      <c r="F24">
        <v>1658.83</v>
      </c>
      <c r="G24">
        <v>0.50749999999999995</v>
      </c>
      <c r="H24">
        <v>19.2318</v>
      </c>
      <c r="I24">
        <v>0.65800000000000003</v>
      </c>
      <c r="J24">
        <v>10.7232</v>
      </c>
      <c r="M24">
        <v>2</v>
      </c>
      <c r="N24">
        <v>1658.9580000000001</v>
      </c>
      <c r="O24">
        <v>0.13439999999999999</v>
      </c>
      <c r="P24">
        <v>11.9047</v>
      </c>
      <c r="Q24">
        <v>4.3423999999999996</v>
      </c>
      <c r="R24">
        <v>2.3246000000000002</v>
      </c>
      <c r="U24">
        <v>2</v>
      </c>
      <c r="V24">
        <v>1661.0419999999999</v>
      </c>
      <c r="W24">
        <v>0.46229999999999999</v>
      </c>
      <c r="X24">
        <v>18.2133</v>
      </c>
      <c r="Y24">
        <v>5.0000000000000001E-4</v>
      </c>
      <c r="Z24">
        <v>8.9686000000000003</v>
      </c>
      <c r="AC24">
        <v>2</v>
      </c>
      <c r="AD24">
        <v>1661.14</v>
      </c>
      <c r="AE24">
        <v>0.1908</v>
      </c>
      <c r="AF24">
        <v>16.523700000000002</v>
      </c>
      <c r="AG24">
        <v>0.53820000000000001</v>
      </c>
      <c r="AH24">
        <v>3.4586000000000001</v>
      </c>
      <c r="AK24">
        <v>2</v>
      </c>
      <c r="AL24">
        <v>1661.999</v>
      </c>
      <c r="AM24">
        <v>0.1366</v>
      </c>
      <c r="AN24">
        <v>16.5595</v>
      </c>
      <c r="AP24">
        <v>2.4072</v>
      </c>
      <c r="AS24">
        <v>2</v>
      </c>
      <c r="AT24">
        <v>1661.999</v>
      </c>
      <c r="AU24">
        <v>0.24410000000000001</v>
      </c>
      <c r="AV24">
        <v>21.298500000000001</v>
      </c>
      <c r="AX24">
        <v>5.5331000000000001</v>
      </c>
    </row>
    <row r="25" spans="1:50" x14ac:dyDescent="0.3">
      <c r="A25" t="s">
        <v>147</v>
      </c>
      <c r="B25" s="17"/>
      <c r="C25" s="17"/>
      <c r="J25" s="1">
        <f>J24/J23</f>
        <v>0.23150409005239672</v>
      </c>
      <c r="R25" s="1">
        <f>R24/R23</f>
        <v>9.7086892058387456E-2</v>
      </c>
      <c r="Z25" s="1">
        <f>Z24/Z23</f>
        <v>0.24940420076696118</v>
      </c>
      <c r="AH25" s="1">
        <f>AH24/AH23</f>
        <v>0.13286670303412138</v>
      </c>
      <c r="AP25" s="1">
        <f>AP24/AP23</f>
        <v>0.13391709735025284</v>
      </c>
      <c r="AX25" s="1">
        <f>AX24/AX23</f>
        <v>0.31159754916315635</v>
      </c>
    </row>
    <row r="26" spans="1:50" x14ac:dyDescent="0.3">
      <c r="J26">
        <f>J24/(J23+J24)</f>
        <v>0.187984832468195</v>
      </c>
      <c r="R26">
        <f>R24/(R23+R24)</f>
        <v>8.8495170948793417E-2</v>
      </c>
      <c r="Z26">
        <f>Z24/(Z23+Z24)</f>
        <v>0.19961850665610179</v>
      </c>
      <c r="AH26">
        <f>AH24/(AH23+AH24)</f>
        <v>0.11728361569659401</v>
      </c>
      <c r="AP26">
        <f>AP24/(AP23+AP24)</f>
        <v>0.11810131240034343</v>
      </c>
      <c r="AX26">
        <f>AX24/(AX23+AX24)</f>
        <v>0.23757100595526892</v>
      </c>
    </row>
    <row r="27" spans="1:50" x14ac:dyDescent="0.3">
      <c r="A27" s="2" t="s">
        <v>82</v>
      </c>
      <c r="B27" s="2" t="s">
        <v>3</v>
      </c>
      <c r="C27" s="6" t="s">
        <v>4</v>
      </c>
      <c r="AC27" t="s">
        <v>5</v>
      </c>
      <c r="AD27" t="s">
        <v>6</v>
      </c>
      <c r="AE27" t="s">
        <v>7</v>
      </c>
      <c r="AF27" t="s">
        <v>8</v>
      </c>
      <c r="AG27" t="s">
        <v>9</v>
      </c>
      <c r="AH27" t="s">
        <v>10</v>
      </c>
      <c r="AK27" t="s">
        <v>5</v>
      </c>
      <c r="AL27" t="s">
        <v>6</v>
      </c>
      <c r="AM27" t="s">
        <v>7</v>
      </c>
      <c r="AN27" t="s">
        <v>8</v>
      </c>
      <c r="AO27" t="s">
        <v>9</v>
      </c>
      <c r="AP27" t="s">
        <v>10</v>
      </c>
      <c r="AS27" t="s">
        <v>5</v>
      </c>
      <c r="AT27" t="s">
        <v>6</v>
      </c>
      <c r="AU27" t="s">
        <v>7</v>
      </c>
      <c r="AV27" t="s">
        <v>8</v>
      </c>
      <c r="AW27" t="s">
        <v>9</v>
      </c>
      <c r="AX27" t="s">
        <v>10</v>
      </c>
    </row>
    <row r="28" spans="1:50" x14ac:dyDescent="0.3">
      <c r="B28" s="17">
        <f t="shared" ref="B28:B32" si="4">AVERAGEA(F28,N28,V28,AD28,AL28,AT28,BB28)</f>
        <v>831.23400000000004</v>
      </c>
      <c r="C28" s="17">
        <f t="shared" ref="C28:C32" si="5">STDEVA(F28,N28,V28,AD28,AL28,AT28,BB28)</f>
        <v>2.5664395570517424</v>
      </c>
      <c r="AC28">
        <v>1</v>
      </c>
      <c r="AD28">
        <v>829.55200000000002</v>
      </c>
      <c r="AE28">
        <v>0.19600000000000001</v>
      </c>
      <c r="AF28">
        <v>3.9220000000000002</v>
      </c>
      <c r="AG28">
        <v>19.101500000000001</v>
      </c>
      <c r="AH28">
        <v>6.0206999999999997</v>
      </c>
      <c r="AK28">
        <v>1</v>
      </c>
      <c r="AL28">
        <v>834.18799999999999</v>
      </c>
      <c r="AM28">
        <v>0.36799999999999999</v>
      </c>
      <c r="AN28">
        <v>20.2209</v>
      </c>
      <c r="AP28">
        <v>7.9215</v>
      </c>
      <c r="AS28">
        <v>1</v>
      </c>
      <c r="AT28">
        <v>829.96199999999999</v>
      </c>
      <c r="AU28">
        <v>0.1361</v>
      </c>
      <c r="AV28">
        <v>4.7549000000000001</v>
      </c>
      <c r="AW28">
        <v>20.095400000000001</v>
      </c>
      <c r="AX28">
        <v>4.4371999999999998</v>
      </c>
    </row>
    <row r="29" spans="1:50" x14ac:dyDescent="0.3">
      <c r="B29" s="17">
        <f t="shared" si="4"/>
        <v>842.10466666666662</v>
      </c>
      <c r="C29" s="17">
        <f t="shared" si="5"/>
        <v>0.60282197482615052</v>
      </c>
      <c r="AC29">
        <v>2</v>
      </c>
      <c r="AD29">
        <v>841.61800000000005</v>
      </c>
      <c r="AE29">
        <v>0.77639999999999998</v>
      </c>
      <c r="AF29">
        <v>4.7766000000000002</v>
      </c>
      <c r="AG29">
        <v>14.3241</v>
      </c>
      <c r="AH29">
        <v>18.633099999999999</v>
      </c>
      <c r="AK29">
        <v>2</v>
      </c>
      <c r="AL29">
        <v>842.779</v>
      </c>
      <c r="AM29">
        <v>0.53300000000000003</v>
      </c>
      <c r="AN29">
        <v>12.3508</v>
      </c>
      <c r="AP29">
        <v>7.0076999999999998</v>
      </c>
      <c r="AS29">
        <v>2</v>
      </c>
      <c r="AT29">
        <v>841.91700000000003</v>
      </c>
      <c r="AU29">
        <v>0.67449999999999999</v>
      </c>
      <c r="AV29">
        <v>5.9608999999999996</v>
      </c>
      <c r="AW29">
        <v>14.8559</v>
      </c>
      <c r="AX29">
        <v>17.2209</v>
      </c>
    </row>
    <row r="30" spans="1:50" x14ac:dyDescent="0.3">
      <c r="B30" s="17">
        <f t="shared" si="4"/>
        <v>851.00933333333342</v>
      </c>
      <c r="C30" s="17">
        <f t="shared" si="5"/>
        <v>2.0945797510081756</v>
      </c>
      <c r="AC30">
        <v>3</v>
      </c>
      <c r="AD30">
        <v>849.71699999999998</v>
      </c>
      <c r="AE30">
        <v>8.0799999999999997E-2</v>
      </c>
      <c r="AF30">
        <v>6.5431999999999997</v>
      </c>
      <c r="AG30">
        <v>5.6132999999999997</v>
      </c>
      <c r="AH30">
        <v>1.0798000000000001</v>
      </c>
      <c r="AK30">
        <v>3</v>
      </c>
      <c r="AL30">
        <v>853.42600000000004</v>
      </c>
      <c r="AM30">
        <v>0.1638</v>
      </c>
      <c r="AN30">
        <v>9.9433000000000007</v>
      </c>
      <c r="AP30">
        <v>1.7334000000000001</v>
      </c>
      <c r="AS30">
        <v>3</v>
      </c>
      <c r="AT30">
        <v>849.88499999999999</v>
      </c>
      <c r="AU30">
        <v>0</v>
      </c>
      <c r="AV30">
        <v>7.1853999999999996</v>
      </c>
      <c r="AW30">
        <v>6.3657000000000004</v>
      </c>
      <c r="AX30">
        <v>0</v>
      </c>
    </row>
    <row r="31" spans="1:50" x14ac:dyDescent="0.3">
      <c r="B31" s="17">
        <f t="shared" si="4"/>
        <v>870.28233333333321</v>
      </c>
      <c r="C31" s="17">
        <f t="shared" si="5"/>
        <v>0.18699286973930945</v>
      </c>
      <c r="AC31">
        <v>4</v>
      </c>
      <c r="AD31">
        <v>870.46100000000001</v>
      </c>
      <c r="AE31">
        <v>0.28710000000000002</v>
      </c>
      <c r="AF31">
        <v>11.6966</v>
      </c>
      <c r="AG31">
        <v>5.0697999999999999</v>
      </c>
      <c r="AH31">
        <v>5.1387999999999998</v>
      </c>
      <c r="AK31">
        <v>4</v>
      </c>
      <c r="AL31">
        <v>870.08799999999997</v>
      </c>
      <c r="AM31">
        <v>0.29010000000000002</v>
      </c>
      <c r="AN31">
        <v>16.5989</v>
      </c>
      <c r="AP31">
        <v>5.125</v>
      </c>
      <c r="AS31">
        <v>4</v>
      </c>
      <c r="AT31">
        <v>870.298</v>
      </c>
      <c r="AU31">
        <v>0.24909999999999999</v>
      </c>
      <c r="AV31">
        <v>11.233000000000001</v>
      </c>
      <c r="AW31">
        <v>4.9565999999999999</v>
      </c>
      <c r="AX31">
        <v>4.3079000000000001</v>
      </c>
    </row>
    <row r="32" spans="1:50" x14ac:dyDescent="0.3">
      <c r="A32" t="s">
        <v>149</v>
      </c>
      <c r="B32" s="17">
        <f t="shared" si="4"/>
        <v>890.6483333333332</v>
      </c>
      <c r="C32" s="17">
        <f t="shared" si="5"/>
        <v>5.564470624716026E-2</v>
      </c>
      <c r="AC32">
        <v>5</v>
      </c>
      <c r="AD32">
        <v>890.69299999999998</v>
      </c>
      <c r="AE32">
        <v>0.51629999999999998</v>
      </c>
      <c r="AF32">
        <v>9.734</v>
      </c>
      <c r="AG32">
        <v>5.6958000000000002</v>
      </c>
      <c r="AH32">
        <v>8.5831999999999997</v>
      </c>
      <c r="AK32">
        <v>5</v>
      </c>
      <c r="AL32">
        <v>890.66600000000005</v>
      </c>
      <c r="AM32">
        <v>0.47010000000000002</v>
      </c>
      <c r="AN32">
        <v>12.1401</v>
      </c>
      <c r="AP32">
        <v>6.0746000000000002</v>
      </c>
      <c r="AS32">
        <v>5</v>
      </c>
      <c r="AT32">
        <v>890.58600000000001</v>
      </c>
      <c r="AU32">
        <v>0.43740000000000001</v>
      </c>
      <c r="AV32">
        <v>10.3161</v>
      </c>
      <c r="AW32">
        <v>4.5327999999999999</v>
      </c>
      <c r="AX32">
        <v>6.9374000000000002</v>
      </c>
    </row>
    <row r="33" spans="1:50" x14ac:dyDescent="0.3">
      <c r="A33" t="s">
        <v>150</v>
      </c>
      <c r="B33" s="17"/>
      <c r="C33" s="17"/>
      <c r="AA33" t="s">
        <v>173</v>
      </c>
      <c r="AH33">
        <f>(AH31)/AH3</f>
        <v>0.68420632173195217</v>
      </c>
      <c r="AP33">
        <f>(AP31)/AP3</f>
        <v>3.0502321152243783</v>
      </c>
      <c r="AX33">
        <f>(AX31)/AX3</f>
        <v>4.2081664550161175</v>
      </c>
    </row>
    <row r="34" spans="1:50" x14ac:dyDescent="0.3">
      <c r="A34" t="s">
        <v>151</v>
      </c>
      <c r="B34" s="17"/>
      <c r="C34" s="17"/>
    </row>
    <row r="37" spans="1:50" x14ac:dyDescent="0.3">
      <c r="A37" s="2" t="s">
        <v>42</v>
      </c>
      <c r="B37" s="2" t="s">
        <v>3</v>
      </c>
      <c r="C37" s="6" t="s">
        <v>4</v>
      </c>
      <c r="E37" t="s">
        <v>5</v>
      </c>
      <c r="F37" t="s">
        <v>6</v>
      </c>
      <c r="G37" t="s">
        <v>7</v>
      </c>
      <c r="H37" t="s">
        <v>8</v>
      </c>
      <c r="I37" t="s">
        <v>9</v>
      </c>
      <c r="J37" t="s">
        <v>10</v>
      </c>
      <c r="M37" t="s">
        <v>5</v>
      </c>
      <c r="N37" t="s">
        <v>6</v>
      </c>
      <c r="O37" t="s">
        <v>7</v>
      </c>
      <c r="P37" t="s">
        <v>8</v>
      </c>
      <c r="Q37" t="s">
        <v>9</v>
      </c>
      <c r="R37" t="s">
        <v>10</v>
      </c>
      <c r="U37" t="s">
        <v>5</v>
      </c>
      <c r="V37" t="s">
        <v>6</v>
      </c>
      <c r="W37" t="s">
        <v>7</v>
      </c>
      <c r="X37" t="s">
        <v>8</v>
      </c>
      <c r="Y37" t="s">
        <v>9</v>
      </c>
      <c r="Z37" t="s">
        <v>10</v>
      </c>
      <c r="AC37" t="s">
        <v>5</v>
      </c>
      <c r="AD37" t="s">
        <v>6</v>
      </c>
      <c r="AE37" t="s">
        <v>7</v>
      </c>
      <c r="AF37" t="s">
        <v>8</v>
      </c>
      <c r="AG37" t="s">
        <v>9</v>
      </c>
      <c r="AH37" t="s">
        <v>10</v>
      </c>
      <c r="AK37" t="s">
        <v>5</v>
      </c>
      <c r="AL37" t="s">
        <v>6</v>
      </c>
      <c r="AM37" t="s">
        <v>7</v>
      </c>
      <c r="AN37" t="s">
        <v>8</v>
      </c>
      <c r="AO37" t="s">
        <v>9</v>
      </c>
      <c r="AP37" t="s">
        <v>10</v>
      </c>
      <c r="AS37" t="s">
        <v>5</v>
      </c>
      <c r="AT37" t="s">
        <v>6</v>
      </c>
      <c r="AU37" t="s">
        <v>7</v>
      </c>
      <c r="AV37" t="s">
        <v>8</v>
      </c>
      <c r="AW37" t="s">
        <v>9</v>
      </c>
      <c r="AX37" t="s">
        <v>10</v>
      </c>
    </row>
    <row r="38" spans="1:50" x14ac:dyDescent="0.3">
      <c r="A38" t="s">
        <v>178</v>
      </c>
      <c r="B38" s="17">
        <f t="shared" ref="B38:B41" si="6">AVERAGEA(F38,N38,V38,AD38,AL38,AT38,BB38)</f>
        <v>310.1182</v>
      </c>
      <c r="C38" s="17">
        <f t="shared" ref="C38:C41" si="7">STDEVA(F38,N38,V38,AD38,AL38,AT38,BB38)</f>
        <v>0.70473236054547483</v>
      </c>
      <c r="E38">
        <v>1</v>
      </c>
      <c r="F38">
        <v>309.887</v>
      </c>
      <c r="G38">
        <v>0.17560000000000001</v>
      </c>
      <c r="H38">
        <v>5.4635999999999996</v>
      </c>
      <c r="I38">
        <v>6.5233999999999996</v>
      </c>
      <c r="J38">
        <v>2.3719000000000001</v>
      </c>
      <c r="M38">
        <v>1</v>
      </c>
      <c r="N38">
        <v>310.04300000000001</v>
      </c>
      <c r="O38">
        <v>4.5999999999999999E-2</v>
      </c>
      <c r="P38">
        <v>9.6518999999999995</v>
      </c>
      <c r="Q38">
        <v>9.2393000000000001</v>
      </c>
      <c r="R38">
        <v>0.96179999999999999</v>
      </c>
      <c r="U38">
        <v>1</v>
      </c>
      <c r="V38">
        <v>310.78199999999998</v>
      </c>
      <c r="W38">
        <v>0.54920000000000002</v>
      </c>
      <c r="X38">
        <v>11.5623</v>
      </c>
      <c r="Y38">
        <v>6.6616999999999997</v>
      </c>
      <c r="Z38">
        <v>10.7704</v>
      </c>
      <c r="AC38">
        <v>1</v>
      </c>
      <c r="AD38">
        <v>310.78300000000002</v>
      </c>
      <c r="AE38">
        <v>0</v>
      </c>
      <c r="AF38">
        <v>11.5548</v>
      </c>
      <c r="AG38">
        <v>6.6437999999999997</v>
      </c>
      <c r="AH38">
        <v>0</v>
      </c>
      <c r="AK38">
        <v>1</v>
      </c>
      <c r="AS38">
        <v>1</v>
      </c>
      <c r="AT38">
        <v>309.096</v>
      </c>
      <c r="AU38">
        <v>2.0000000000000001E-4</v>
      </c>
      <c r="AV38">
        <v>12.247999999999999</v>
      </c>
      <c r="AW38">
        <v>7.8914</v>
      </c>
      <c r="AX38">
        <v>3.8999999999999998E-3</v>
      </c>
    </row>
    <row r="39" spans="1:50" x14ac:dyDescent="0.3">
      <c r="A39" t="s">
        <v>81</v>
      </c>
      <c r="B39" s="17">
        <f t="shared" si="6"/>
        <v>321.03979999999996</v>
      </c>
      <c r="C39" s="17">
        <f t="shared" si="7"/>
        <v>0.5476337279605652</v>
      </c>
      <c r="E39">
        <v>2</v>
      </c>
      <c r="F39">
        <v>320.12400000000002</v>
      </c>
      <c r="G39">
        <v>0.11559999999999999</v>
      </c>
      <c r="H39">
        <v>5.4078999999999997</v>
      </c>
      <c r="I39">
        <v>4.8796999999999997</v>
      </c>
      <c r="J39">
        <v>1.3109999999999999</v>
      </c>
      <c r="M39">
        <v>2</v>
      </c>
      <c r="N39">
        <v>321.59899999999999</v>
      </c>
      <c r="O39">
        <v>4.24E-2</v>
      </c>
      <c r="P39">
        <v>10.0168</v>
      </c>
      <c r="Q39">
        <v>8.2472999999999992</v>
      </c>
      <c r="R39">
        <v>0.84730000000000005</v>
      </c>
      <c r="U39">
        <v>2</v>
      </c>
      <c r="V39">
        <v>321.12700000000001</v>
      </c>
      <c r="W39">
        <v>0</v>
      </c>
      <c r="X39">
        <v>9.8602000000000007</v>
      </c>
      <c r="Y39">
        <v>8.0333000000000006</v>
      </c>
      <c r="Z39">
        <v>0</v>
      </c>
      <c r="AC39">
        <v>2</v>
      </c>
      <c r="AD39">
        <v>321.12799999999999</v>
      </c>
      <c r="AE39">
        <v>0</v>
      </c>
      <c r="AF39">
        <v>9.8483999999999998</v>
      </c>
      <c r="AG39">
        <v>8.0189000000000004</v>
      </c>
      <c r="AH39">
        <v>0</v>
      </c>
      <c r="AK39">
        <v>2</v>
      </c>
      <c r="AS39">
        <v>2</v>
      </c>
      <c r="AT39">
        <v>321.221</v>
      </c>
      <c r="AU39">
        <v>0</v>
      </c>
      <c r="AV39">
        <v>10.7559</v>
      </c>
      <c r="AW39">
        <v>8.1971000000000007</v>
      </c>
      <c r="AX39">
        <v>0</v>
      </c>
    </row>
    <row r="40" spans="1:50" x14ac:dyDescent="0.3">
      <c r="A40" t="s">
        <v>145</v>
      </c>
      <c r="B40" s="17">
        <f t="shared" si="6"/>
        <v>347.15699999999998</v>
      </c>
      <c r="C40" s="17">
        <f t="shared" si="7"/>
        <v>0.70324874688833605</v>
      </c>
      <c r="E40">
        <v>3</v>
      </c>
      <c r="F40">
        <v>346.55099999999999</v>
      </c>
      <c r="G40">
        <v>0.1583</v>
      </c>
      <c r="H40">
        <v>5.1590999999999996</v>
      </c>
      <c r="I40">
        <v>2.6097999999999999</v>
      </c>
      <c r="J40">
        <v>1.3184</v>
      </c>
      <c r="M40">
        <v>3</v>
      </c>
      <c r="N40">
        <v>346.91399999999999</v>
      </c>
      <c r="O40">
        <v>0.14430000000000001</v>
      </c>
      <c r="P40">
        <v>5.4960000000000004</v>
      </c>
      <c r="Q40">
        <v>1.6000000000000001E-3</v>
      </c>
      <c r="R40">
        <v>0.84530000000000005</v>
      </c>
      <c r="U40">
        <v>3</v>
      </c>
      <c r="V40">
        <v>346.995</v>
      </c>
      <c r="W40">
        <v>0.36620000000000003</v>
      </c>
      <c r="X40">
        <v>6.8411999999999997</v>
      </c>
      <c r="Y40">
        <v>2.0000000000000001E-4</v>
      </c>
      <c r="Z40">
        <v>2.6684999999999999</v>
      </c>
      <c r="AC40">
        <v>3</v>
      </c>
      <c r="AD40">
        <v>346.98099999999999</v>
      </c>
      <c r="AE40">
        <v>0.1193</v>
      </c>
      <c r="AF40">
        <v>6.8198999999999996</v>
      </c>
      <c r="AG40">
        <v>7.7299999999999994E-2</v>
      </c>
      <c r="AH40">
        <v>0.87509999999999999</v>
      </c>
      <c r="AK40">
        <v>3</v>
      </c>
      <c r="AL40">
        <v>346.94900000000001</v>
      </c>
      <c r="AM40">
        <v>0.159</v>
      </c>
      <c r="AN40">
        <v>6.4263000000000003</v>
      </c>
      <c r="AP40">
        <v>1.0874999999999999</v>
      </c>
      <c r="AS40">
        <v>3</v>
      </c>
      <c r="AT40">
        <v>348.55200000000002</v>
      </c>
      <c r="AU40">
        <v>6.6500000000000004E-2</v>
      </c>
      <c r="AV40">
        <v>8.8894000000000002</v>
      </c>
      <c r="AW40">
        <v>8.0000000000000004E-4</v>
      </c>
      <c r="AX40">
        <v>0.63</v>
      </c>
    </row>
    <row r="41" spans="1:50" x14ac:dyDescent="0.3">
      <c r="A41" t="s">
        <v>178</v>
      </c>
      <c r="B41" s="17">
        <f t="shared" si="6"/>
        <v>372.93783333333334</v>
      </c>
      <c r="C41" s="17">
        <f t="shared" si="7"/>
        <v>0.47554281265377946</v>
      </c>
      <c r="E41">
        <v>4</v>
      </c>
      <c r="F41">
        <v>372.40899999999999</v>
      </c>
      <c r="G41">
        <v>0.27660000000000001</v>
      </c>
      <c r="H41">
        <v>4.9996999999999998</v>
      </c>
      <c r="I41">
        <v>4.0000000000000002E-4</v>
      </c>
      <c r="J41">
        <v>1.4732000000000001</v>
      </c>
      <c r="M41">
        <v>4</v>
      </c>
      <c r="N41">
        <v>373.66300000000001</v>
      </c>
      <c r="O41">
        <v>9.6000000000000002E-2</v>
      </c>
      <c r="P41">
        <v>4.9871999999999996</v>
      </c>
      <c r="Q41">
        <v>5.0429000000000004</v>
      </c>
      <c r="R41">
        <v>1.0710999999999999</v>
      </c>
      <c r="U41">
        <v>4</v>
      </c>
      <c r="V41">
        <v>372.62</v>
      </c>
      <c r="W41">
        <v>1.0757000000000001</v>
      </c>
      <c r="X41">
        <v>2.2387000000000001</v>
      </c>
      <c r="Y41">
        <v>4.9309000000000003</v>
      </c>
      <c r="Z41">
        <v>9.3264999999999993</v>
      </c>
      <c r="AC41">
        <v>4</v>
      </c>
      <c r="AD41">
        <v>372.61500000000001</v>
      </c>
      <c r="AE41">
        <v>0.13089999999999999</v>
      </c>
      <c r="AF41">
        <v>2.1711999999999998</v>
      </c>
      <c r="AG41">
        <v>4.9012000000000002</v>
      </c>
      <c r="AH41">
        <v>1.1227</v>
      </c>
      <c r="AK41">
        <v>4</v>
      </c>
      <c r="AL41">
        <v>373.05700000000002</v>
      </c>
      <c r="AM41">
        <v>8.2299999999999998E-2</v>
      </c>
      <c r="AN41">
        <v>6.6919000000000004</v>
      </c>
      <c r="AP41">
        <v>0.58650000000000002</v>
      </c>
      <c r="AS41">
        <v>4</v>
      </c>
      <c r="AT41">
        <v>373.26299999999998</v>
      </c>
      <c r="AU41">
        <v>0.1447</v>
      </c>
      <c r="AV41">
        <v>5.2228000000000003</v>
      </c>
      <c r="AW41">
        <v>3.7656000000000001</v>
      </c>
      <c r="AX41">
        <v>1.4155</v>
      </c>
    </row>
    <row r="42" spans="1:50" x14ac:dyDescent="0.3">
      <c r="A42" t="s">
        <v>170</v>
      </c>
      <c r="B42" s="17"/>
      <c r="C42" s="17"/>
      <c r="AA42" t="s">
        <v>171</v>
      </c>
      <c r="AH42">
        <f>AH41/AH3</f>
        <v>0.149482065347642</v>
      </c>
      <c r="AP42">
        <f>AP41/AP3</f>
        <v>0.34906558743006788</v>
      </c>
      <c r="AX42">
        <f>AX41/AX3</f>
        <v>1.3827293152290709</v>
      </c>
    </row>
    <row r="43" spans="1:50" x14ac:dyDescent="0.3">
      <c r="AA43" t="s">
        <v>172</v>
      </c>
      <c r="AH43">
        <f>AH40/AH3</f>
        <v>0.11651532500732298</v>
      </c>
      <c r="AP43">
        <f>AP40/AP3</f>
        <v>0.64724437566956317</v>
      </c>
      <c r="AX43">
        <f>AX40/AX3</f>
        <v>0.61541467226726576</v>
      </c>
    </row>
    <row r="45" spans="1:50" x14ac:dyDescent="0.3">
      <c r="A45" s="2" t="s">
        <v>13</v>
      </c>
      <c r="B45" s="2" t="s">
        <v>3</v>
      </c>
      <c r="C45" s="6" t="s">
        <v>4</v>
      </c>
      <c r="E45" t="s">
        <v>5</v>
      </c>
      <c r="F45" t="s">
        <v>6</v>
      </c>
      <c r="G45" t="s">
        <v>7</v>
      </c>
      <c r="H45" t="s">
        <v>8</v>
      </c>
      <c r="I45" t="s">
        <v>9</v>
      </c>
      <c r="J45" t="s">
        <v>10</v>
      </c>
      <c r="M45" t="s">
        <v>5</v>
      </c>
      <c r="N45" t="s">
        <v>6</v>
      </c>
      <c r="O45" t="s">
        <v>7</v>
      </c>
      <c r="P45" t="s">
        <v>8</v>
      </c>
      <c r="Q45" t="s">
        <v>9</v>
      </c>
      <c r="R45" t="s">
        <v>10</v>
      </c>
      <c r="U45" t="s">
        <v>5</v>
      </c>
      <c r="V45" t="s">
        <v>6</v>
      </c>
      <c r="W45" t="s">
        <v>7</v>
      </c>
      <c r="X45" t="s">
        <v>8</v>
      </c>
      <c r="Y45" t="s">
        <v>9</v>
      </c>
      <c r="Z45" t="s">
        <v>10</v>
      </c>
      <c r="AC45" t="s">
        <v>5</v>
      </c>
      <c r="AD45" t="s">
        <v>6</v>
      </c>
      <c r="AE45" t="s">
        <v>7</v>
      </c>
      <c r="AF45" t="s">
        <v>8</v>
      </c>
      <c r="AG45" t="s">
        <v>9</v>
      </c>
      <c r="AH45" t="s">
        <v>10</v>
      </c>
      <c r="AK45" t="s">
        <v>5</v>
      </c>
      <c r="AL45" t="s">
        <v>6</v>
      </c>
      <c r="AM45" t="s">
        <v>7</v>
      </c>
      <c r="AN45" t="s">
        <v>8</v>
      </c>
      <c r="AO45" t="s">
        <v>9</v>
      </c>
      <c r="AP45" t="s">
        <v>10</v>
      </c>
      <c r="AS45" t="s">
        <v>5</v>
      </c>
      <c r="AT45" t="s">
        <v>6</v>
      </c>
      <c r="AU45" t="s">
        <v>7</v>
      </c>
      <c r="AV45" t="s">
        <v>8</v>
      </c>
      <c r="AW45" t="s">
        <v>9</v>
      </c>
      <c r="AX45" t="s">
        <v>10</v>
      </c>
    </row>
    <row r="46" spans="1:50" x14ac:dyDescent="0.3">
      <c r="B46" s="17">
        <f t="shared" ref="B46:B49" si="8">AVERAGEA(F46,N46,V46,AD46,AL46,AT46,BB46)</f>
        <v>704.63816666666662</v>
      </c>
      <c r="C46" s="17">
        <f t="shared" ref="C46:C49" si="9">STDEVA(F46,N46,V46,AD46,AL46,AT46,BB46)</f>
        <v>0.63477158621562269</v>
      </c>
      <c r="E46">
        <v>1</v>
      </c>
      <c r="F46">
        <v>704.89599999999996</v>
      </c>
      <c r="G46">
        <v>9.3100000000000002E-2</v>
      </c>
      <c r="H46">
        <v>4.9130000000000003</v>
      </c>
      <c r="I46">
        <v>4.2987000000000002</v>
      </c>
      <c r="J46">
        <v>0.94310000000000005</v>
      </c>
      <c r="M46">
        <v>1</v>
      </c>
      <c r="N46">
        <v>704.43399999999997</v>
      </c>
      <c r="O46">
        <v>0</v>
      </c>
      <c r="P46">
        <v>2.6093000000000002</v>
      </c>
      <c r="Q46">
        <v>1.4812000000000001</v>
      </c>
      <c r="R46">
        <v>0</v>
      </c>
      <c r="U46">
        <v>1</v>
      </c>
      <c r="V46">
        <v>704.71299999999997</v>
      </c>
      <c r="W46">
        <v>0.43130000000000002</v>
      </c>
      <c r="X46">
        <v>5.2458</v>
      </c>
      <c r="Y46">
        <v>2.9803000000000002</v>
      </c>
      <c r="Z46">
        <v>3.8180999999999998</v>
      </c>
      <c r="AC46">
        <v>1</v>
      </c>
      <c r="AD46">
        <v>704.86300000000006</v>
      </c>
      <c r="AE46">
        <v>0</v>
      </c>
      <c r="AF46">
        <v>4.3661000000000003</v>
      </c>
      <c r="AG46">
        <v>2.3174999999999999</v>
      </c>
      <c r="AH46">
        <v>0</v>
      </c>
      <c r="AK46">
        <v>1</v>
      </c>
      <c r="AL46">
        <v>703.51599999999996</v>
      </c>
      <c r="AM46">
        <v>4.7500000000000001E-2</v>
      </c>
      <c r="AN46">
        <v>1.9377</v>
      </c>
      <c r="AP46">
        <v>9.8000000000000004E-2</v>
      </c>
      <c r="AS46">
        <v>1</v>
      </c>
      <c r="AT46">
        <v>705.40700000000004</v>
      </c>
      <c r="AU46">
        <v>0</v>
      </c>
      <c r="AV46">
        <v>3.9558</v>
      </c>
      <c r="AW46">
        <v>1.2273000000000001</v>
      </c>
      <c r="AX46">
        <v>0</v>
      </c>
    </row>
    <row r="47" spans="1:50" x14ac:dyDescent="0.3">
      <c r="B47" s="17">
        <f t="shared" si="8"/>
        <v>712.91499999999996</v>
      </c>
      <c r="C47" s="17">
        <f t="shared" si="9"/>
        <v>2.340246482744909</v>
      </c>
      <c r="E47">
        <v>2</v>
      </c>
      <c r="F47">
        <v>712.19399999999996</v>
      </c>
      <c r="G47">
        <v>0.56630000000000003</v>
      </c>
      <c r="H47">
        <v>10.0036</v>
      </c>
      <c r="I47">
        <v>5.9999999999999995E-4</v>
      </c>
      <c r="J47">
        <v>6.0346000000000002</v>
      </c>
      <c r="M47">
        <v>2</v>
      </c>
      <c r="N47">
        <v>714.88599999999997</v>
      </c>
      <c r="O47">
        <v>0</v>
      </c>
      <c r="P47">
        <v>8.8048999999999999</v>
      </c>
      <c r="Q47">
        <v>2.6808000000000001</v>
      </c>
      <c r="R47">
        <v>0</v>
      </c>
      <c r="U47">
        <v>2</v>
      </c>
      <c r="V47">
        <v>712.57100000000003</v>
      </c>
      <c r="W47">
        <v>1.0578000000000001</v>
      </c>
      <c r="X47">
        <v>8.5175000000000001</v>
      </c>
      <c r="Y47">
        <v>0.9556</v>
      </c>
      <c r="Z47">
        <v>10.6181</v>
      </c>
      <c r="AC47">
        <v>2</v>
      </c>
      <c r="AD47">
        <v>712.298</v>
      </c>
      <c r="AE47">
        <v>0</v>
      </c>
      <c r="AF47">
        <v>8.0381</v>
      </c>
      <c r="AG47">
        <v>2.3675000000000002</v>
      </c>
      <c r="AH47">
        <v>0</v>
      </c>
      <c r="AK47">
        <v>2</v>
      </c>
      <c r="AL47">
        <v>716.12</v>
      </c>
      <c r="AM47">
        <v>7.2499999999999995E-2</v>
      </c>
      <c r="AN47">
        <v>2.5804999999999998</v>
      </c>
      <c r="AP47">
        <v>0.19919999999999999</v>
      </c>
      <c r="AS47">
        <v>2</v>
      </c>
      <c r="AT47">
        <v>709.42100000000005</v>
      </c>
      <c r="AU47">
        <v>6.4299999999999996E-2</v>
      </c>
      <c r="AV47">
        <v>4.1093999999999999</v>
      </c>
      <c r="AW47">
        <v>1.24E-2</v>
      </c>
      <c r="AX47">
        <v>0.28199999999999997</v>
      </c>
    </row>
    <row r="48" spans="1:50" x14ac:dyDescent="0.3">
      <c r="B48" s="17">
        <f t="shared" si="8"/>
        <v>724.83299999999997</v>
      </c>
      <c r="C48" s="17">
        <f t="shared" si="9"/>
        <v>0.32505937919092615</v>
      </c>
      <c r="E48">
        <v>3</v>
      </c>
      <c r="F48">
        <v>724.61599999999999</v>
      </c>
      <c r="G48">
        <v>0.69350000000000001</v>
      </c>
      <c r="H48">
        <v>2.5234999999999999</v>
      </c>
      <c r="I48">
        <v>8.3594000000000008</v>
      </c>
      <c r="J48">
        <v>9.5991999999999997</v>
      </c>
      <c r="M48">
        <v>3</v>
      </c>
      <c r="N48">
        <v>725.10799999999995</v>
      </c>
      <c r="O48">
        <v>0.23949999999999999</v>
      </c>
      <c r="P48">
        <v>10.377599999999999</v>
      </c>
      <c r="Q48">
        <v>1.1299999999999999E-2</v>
      </c>
      <c r="R48">
        <v>2.6494</v>
      </c>
      <c r="U48">
        <v>3</v>
      </c>
      <c r="V48">
        <v>725.07600000000002</v>
      </c>
      <c r="W48">
        <v>1.9434</v>
      </c>
      <c r="X48">
        <v>2.9470000000000001</v>
      </c>
      <c r="Y48">
        <v>5.9687999999999999</v>
      </c>
      <c r="Z48">
        <v>20.696200000000001</v>
      </c>
      <c r="AC48">
        <v>3</v>
      </c>
      <c r="AD48">
        <v>725.01599999999996</v>
      </c>
      <c r="AE48">
        <v>0.3553</v>
      </c>
      <c r="AF48">
        <v>7.0422000000000002</v>
      </c>
      <c r="AG48">
        <v>0.2646</v>
      </c>
      <c r="AH48">
        <v>2.7576000000000001</v>
      </c>
      <c r="AK48">
        <v>3</v>
      </c>
      <c r="AL48">
        <v>724.27800000000002</v>
      </c>
      <c r="AM48">
        <v>0.26719999999999999</v>
      </c>
      <c r="AN48">
        <v>8.0319000000000003</v>
      </c>
      <c r="AP48">
        <v>2.2844000000000002</v>
      </c>
      <c r="AS48">
        <v>3</v>
      </c>
      <c r="AT48">
        <v>724.904</v>
      </c>
      <c r="AU48">
        <v>0.2999</v>
      </c>
      <c r="AV48">
        <v>8.6821000000000002</v>
      </c>
      <c r="AW48">
        <v>0.21129999999999999</v>
      </c>
      <c r="AX48">
        <v>2.8351000000000002</v>
      </c>
    </row>
    <row r="49" spans="1:50" x14ac:dyDescent="0.3">
      <c r="B49" s="17">
        <f t="shared" si="8"/>
        <v>736.76</v>
      </c>
      <c r="C49" s="17">
        <f t="shared" si="9"/>
        <v>2.8146243088554339</v>
      </c>
      <c r="U49">
        <v>4</v>
      </c>
      <c r="V49">
        <v>737.92899999999997</v>
      </c>
      <c r="W49">
        <v>3.6400000000000002E-2</v>
      </c>
      <c r="X49">
        <v>5.2386999999999997</v>
      </c>
      <c r="Y49">
        <v>5.2697000000000003</v>
      </c>
      <c r="Z49">
        <v>0.42480000000000001</v>
      </c>
      <c r="AC49">
        <v>4</v>
      </c>
      <c r="AD49">
        <v>738.52300000000002</v>
      </c>
      <c r="AE49">
        <v>1.52E-2</v>
      </c>
      <c r="AF49">
        <v>3.8201000000000001</v>
      </c>
      <c r="AG49">
        <v>1.6732</v>
      </c>
      <c r="AH49">
        <v>8.9399999999999993E-2</v>
      </c>
      <c r="AK49">
        <v>4</v>
      </c>
      <c r="AL49">
        <v>732.55600000000004</v>
      </c>
      <c r="AM49">
        <v>8.0799999999999997E-2</v>
      </c>
      <c r="AN49">
        <v>7.7746000000000004</v>
      </c>
      <c r="AP49">
        <v>0.66859999999999997</v>
      </c>
      <c r="AS49">
        <v>4</v>
      </c>
      <c r="AT49">
        <v>738.03200000000004</v>
      </c>
      <c r="AU49">
        <v>0</v>
      </c>
      <c r="AV49">
        <v>3.5903999999999998</v>
      </c>
      <c r="AW49">
        <v>1.7971999999999999</v>
      </c>
      <c r="AX49">
        <v>0</v>
      </c>
    </row>
    <row r="50" spans="1:50" x14ac:dyDescent="0.3">
      <c r="J50" s="1">
        <f>J48/J47</f>
        <v>1.5906936665230502</v>
      </c>
      <c r="R50" s="1" t="e">
        <f>R48/R47</f>
        <v>#DIV/0!</v>
      </c>
      <c r="Z50" s="1">
        <f>Z48/Z47</f>
        <v>1.9491434437422892</v>
      </c>
    </row>
    <row r="51" spans="1:50" x14ac:dyDescent="0.3">
      <c r="J51" s="1"/>
      <c r="R51" s="1"/>
      <c r="Z51" s="1"/>
      <c r="AH51" s="1"/>
      <c r="AX51" s="1"/>
    </row>
    <row r="52" spans="1:50" x14ac:dyDescent="0.3">
      <c r="J52" s="1"/>
      <c r="R52" s="1"/>
      <c r="Z52" s="1"/>
      <c r="AH52" s="1"/>
      <c r="AX52" s="1"/>
    </row>
    <row r="53" spans="1:50" x14ac:dyDescent="0.3">
      <c r="J53" s="1"/>
      <c r="R53" s="1"/>
      <c r="Z53" s="1"/>
      <c r="AH53" s="1"/>
      <c r="AX53" s="1"/>
    </row>
    <row r="54" spans="1:50" x14ac:dyDescent="0.3">
      <c r="Z54" s="1"/>
      <c r="AH54" s="1"/>
      <c r="AX54" s="1"/>
    </row>
    <row r="56" spans="1:50" x14ac:dyDescent="0.3">
      <c r="A56" t="s">
        <v>155</v>
      </c>
      <c r="B56" s="2" t="s">
        <v>3</v>
      </c>
      <c r="C56" s="6" t="s">
        <v>4</v>
      </c>
      <c r="E56" t="s">
        <v>5</v>
      </c>
      <c r="F56" t="s">
        <v>6</v>
      </c>
      <c r="G56" t="s">
        <v>7</v>
      </c>
      <c r="H56" t="s">
        <v>8</v>
      </c>
      <c r="I56" t="s">
        <v>9</v>
      </c>
      <c r="J56" t="s">
        <v>10</v>
      </c>
      <c r="M56" t="s">
        <v>5</v>
      </c>
      <c r="N56" t="s">
        <v>6</v>
      </c>
      <c r="O56" t="s">
        <v>7</v>
      </c>
      <c r="P56" t="s">
        <v>8</v>
      </c>
      <c r="Q56" t="s">
        <v>9</v>
      </c>
      <c r="R56" t="s">
        <v>10</v>
      </c>
      <c r="U56" t="s">
        <v>5</v>
      </c>
      <c r="V56" t="s">
        <v>6</v>
      </c>
      <c r="W56" t="s">
        <v>7</v>
      </c>
      <c r="X56" t="s">
        <v>8</v>
      </c>
      <c r="Y56" t="s">
        <v>9</v>
      </c>
      <c r="Z56" t="s">
        <v>10</v>
      </c>
    </row>
    <row r="57" spans="1:50" x14ac:dyDescent="0.3">
      <c r="A57" t="s">
        <v>55</v>
      </c>
      <c r="B57" s="17">
        <f>AVERAGEA(F57,N57,V57,AD57,AK57,AT57)</f>
        <v>948.63199999999995</v>
      </c>
      <c r="C57" s="17">
        <f>STDEVA(F57,N57,V57,AD57,AL57,AT57)</f>
        <v>0.37606382437025471</v>
      </c>
      <c r="E57">
        <v>1</v>
      </c>
      <c r="F57">
        <v>949.01199999999994</v>
      </c>
      <c r="G57">
        <v>0</v>
      </c>
      <c r="H57">
        <v>3.0078</v>
      </c>
      <c r="I57">
        <v>2.5377999999999998</v>
      </c>
      <c r="J57">
        <v>0</v>
      </c>
      <c r="M57">
        <v>1</v>
      </c>
      <c r="N57">
        <v>948.62400000000002</v>
      </c>
      <c r="O57">
        <v>0</v>
      </c>
      <c r="P57">
        <v>3.3847</v>
      </c>
      <c r="Q57">
        <v>2.9502999999999999</v>
      </c>
      <c r="R57">
        <v>0</v>
      </c>
      <c r="U57">
        <v>1</v>
      </c>
      <c r="V57">
        <v>948.26</v>
      </c>
      <c r="W57">
        <v>0.14460000000000001</v>
      </c>
      <c r="X57">
        <v>3.6076999999999999</v>
      </c>
      <c r="Y57">
        <v>3.2355</v>
      </c>
      <c r="Z57">
        <v>1.0913999999999999</v>
      </c>
    </row>
    <row r="58" spans="1:50" x14ac:dyDescent="0.3">
      <c r="A58" t="s">
        <v>138</v>
      </c>
      <c r="B58" s="17">
        <f>AVERAGEA(F58,N58,V58,AD58,AK58,AT58)</f>
        <v>959.81533333333334</v>
      </c>
      <c r="C58" s="17">
        <f>STDEVA(F58,N58,V58,AD58,AL58,AT58)</f>
        <v>0.94697641646099184</v>
      </c>
      <c r="E58">
        <v>2</v>
      </c>
      <c r="F58">
        <v>960.69200000000001</v>
      </c>
      <c r="G58">
        <v>4.3999999999999997E-2</v>
      </c>
      <c r="H58">
        <v>7.3255999999999997</v>
      </c>
      <c r="I58">
        <v>0.52910000000000001</v>
      </c>
      <c r="J58">
        <v>0.36670000000000003</v>
      </c>
      <c r="M58">
        <v>2</v>
      </c>
      <c r="N58">
        <v>959.94299999999998</v>
      </c>
      <c r="O58">
        <v>0.29980000000000001</v>
      </c>
      <c r="P58">
        <v>10.066000000000001</v>
      </c>
      <c r="Q58">
        <v>1.24E-2</v>
      </c>
      <c r="R58">
        <v>3.2176999999999998</v>
      </c>
      <c r="U58">
        <v>2</v>
      </c>
      <c r="V58">
        <v>958.81100000000004</v>
      </c>
      <c r="W58">
        <v>0.49830000000000002</v>
      </c>
      <c r="X58">
        <v>12.1731</v>
      </c>
      <c r="Y58">
        <v>5.3E-3</v>
      </c>
      <c r="Z58">
        <v>6.4635999999999996</v>
      </c>
    </row>
    <row r="59" spans="1:50" x14ac:dyDescent="0.3">
      <c r="A59" t="s">
        <v>156</v>
      </c>
      <c r="B59" s="17">
        <f>AVERAGEA(F59,N59,V59,AD59,AK59,AT59)</f>
        <v>972.59233333333339</v>
      </c>
      <c r="C59" s="17">
        <f>STDEVA(F59,N59,V59,AD59,AL59,AT59)</f>
        <v>0.63723962002789891</v>
      </c>
      <c r="E59">
        <v>3</v>
      </c>
      <c r="F59">
        <v>972.33500000000004</v>
      </c>
      <c r="G59">
        <v>0.13569999999999999</v>
      </c>
      <c r="H59">
        <v>12.6938</v>
      </c>
      <c r="I59">
        <v>9.9984000000000002</v>
      </c>
      <c r="J59">
        <v>3.3633999999999999</v>
      </c>
      <c r="M59">
        <v>3</v>
      </c>
      <c r="N59">
        <v>972.12400000000002</v>
      </c>
      <c r="O59">
        <v>0.24179999999999999</v>
      </c>
      <c r="P59">
        <v>11.383699999999999</v>
      </c>
      <c r="Q59">
        <v>2.0811999999999999</v>
      </c>
      <c r="R59">
        <v>3.4481999999999999</v>
      </c>
      <c r="U59">
        <v>3</v>
      </c>
      <c r="V59">
        <v>973.31799999999998</v>
      </c>
      <c r="W59">
        <v>0.14380000000000001</v>
      </c>
      <c r="X59">
        <v>10.7515</v>
      </c>
      <c r="Y59">
        <v>1.8126</v>
      </c>
      <c r="Z59">
        <v>1.9133</v>
      </c>
    </row>
    <row r="60" spans="1:50" x14ac:dyDescent="0.3">
      <c r="A60" t="s">
        <v>12</v>
      </c>
      <c r="J60" s="1">
        <f>SUM(J57:J59)</f>
        <v>3.7301000000000002</v>
      </c>
      <c r="R60" s="1">
        <f>SUM(R57:R59)</f>
        <v>6.6658999999999997</v>
      </c>
      <c r="Z60" s="1">
        <f>SUM(Z57:Z59)</f>
        <v>9.4682999999999993</v>
      </c>
    </row>
    <row r="61" spans="1:50" x14ac:dyDescent="0.3">
      <c r="A61" t="s">
        <v>157</v>
      </c>
      <c r="J61" s="1">
        <f>J58/J59-$J$64+J57/J59</f>
        <v>0.10902658024617948</v>
      </c>
      <c r="R61" s="1">
        <f>R58/R59-$J$64+R57/R59</f>
        <v>0.93315352937764628</v>
      </c>
      <c r="Z61" s="1">
        <f>Z58/Z59-$J$64+Z57/Z59</f>
        <v>3.9486750640255055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132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LiTFSI in PC</vt:lpstr>
      <vt:lpstr>LiBOB in PC</vt:lpstr>
      <vt:lpstr>LiBOB in DG</vt:lpstr>
      <vt:lpstr>POX</vt:lpstr>
      <vt:lpstr>POX repeat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Zuzana Moravkova</dc:creator>
  <dc:description/>
  <cp:lastModifiedBy>Zuzana Moravkova</cp:lastModifiedBy>
  <cp:revision>2</cp:revision>
  <dcterms:created xsi:type="dcterms:W3CDTF">2024-05-06T07:39:57Z</dcterms:created>
  <dcterms:modified xsi:type="dcterms:W3CDTF">2025-01-22T07:59:01Z</dcterms:modified>
  <dc:language>cs-CZ</dc:language>
</cp:coreProperties>
</file>